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aazofeifa_dgan_go_cr/Documents/Escritorio/Mis Documentos/POI/POI 2024/Informe Anual/Documentos Informe/"/>
    </mc:Choice>
  </mc:AlternateContent>
  <xr:revisionPtr revIDLastSave="0" documentId="8_{7C1A24D4-73DA-48FE-8618-B09C1A294CC1}" xr6:coauthVersionLast="47" xr6:coauthVersionMax="47" xr10:uidLastSave="{00000000-0000-0000-0000-000000000000}"/>
  <workbookProtection workbookAlgorithmName="SHA-512" workbookHashValue="TfLz8xrBngWdEdmD9rBqmHF5AANspgeyLSYV22/dvhBitnIA5V6ZiqSs0/kiwfHuWR6hO56VNnMRsQwwt2upYw==" workbookSaltValue="Z9FjjqerN8PS7yfKqZNzdw==" workbookSpinCount="100000" lockStructure="1"/>
  <bookViews>
    <workbookView showSheetTabs="0" xWindow="-120" yWindow="-120" windowWidth="20730" windowHeight="11040" tabRatio="848" firstSheet="1" activeTab="2" xr2:uid="{92600F80-1320-4A35-B69D-A7C88D2010F3}"/>
  </bookViews>
  <sheets>
    <sheet name="_" sheetId="1" state="hidden" r:id="rId1"/>
    <sheet name="Inicio" sheetId="6" r:id="rId2"/>
    <sheet name="C.8_U.Medida" sheetId="2" r:id="rId3"/>
    <sheet name="C9.1_U.Medida" sheetId="7" r:id="rId4"/>
    <sheet name="C9.2_U.Medida" sheetId="8" r:id="rId5"/>
    <sheet name="C.10_Indicadores" sheetId="10" r:id="rId6"/>
    <sheet name="C11.1_Indicador" sheetId="11" r:id="rId7"/>
    <sheet name="C11.2_Indicador" sheetId="12" r:id="rId8"/>
    <sheet name="A1.Producción" sheetId="16" r:id="rId9"/>
    <sheet name="Instrucciones" sheetId="9" r:id="rId10"/>
    <sheet name="Resúmenes" sheetId="15" r:id="rId11"/>
  </sheets>
  <definedNames>
    <definedName name="_xlnm._FilterDatabase" localSheetId="5" hidden="1">'C.10_Indicadores'!$B$6:$K$56</definedName>
    <definedName name="_xlnm._FilterDatabase" localSheetId="2" hidden="1">'C.8_U.Medida'!$C$6:$C$57</definedName>
    <definedName name="Cent_Gest">_!$F$2</definedName>
    <definedName name="Cent_Gestor" localSheetId="7">#REF!:INDEX(#REF!,COUNTIF(#REF!,"&lt;&gt;0"))</definedName>
    <definedName name="Cent_Gestor" localSheetId="4">#REF!:INDEX(#REF!,COUNTIF(#REF!,"&lt;&gt;0"))</definedName>
    <definedName name="Cent_Gestor">#REF!:INDEX(#REF!,COUNTIF(#REF!,"&lt;&gt;0"))</definedName>
    <definedName name="Centro_Gestor" localSheetId="6">#REF!</definedName>
    <definedName name="Centro_Gestor" localSheetId="7">#REF!</definedName>
    <definedName name="Centro_Gestor" localSheetId="3">#REF!</definedName>
    <definedName name="Centro_Gestor" localSheetId="4">#REF!</definedName>
    <definedName name="Centro_Gestor">_!$B$2:$B$191</definedName>
    <definedName name="CumplimientoInd">'C.10_Indicadores'!$I$7:$I$54</definedName>
    <definedName name="CumplimientoUM">'C.8_U.Medida'!$I$7:$I$54</definedName>
    <definedName name="Fact">#REF!</definedName>
    <definedName name="Fact_Ind">'C11.1_Indicador'!$F$7:$F$58</definedName>
    <definedName name="Fact_Ind_2">'C11.2_Indicador'!$C$7:$C$58</definedName>
    <definedName name="Fact_UM">'C9.1_U.Medida'!$F$7:$F$58</definedName>
    <definedName name="Fact_UM_2">'C9.2_U.Medida'!$C$7:$C$58</definedName>
    <definedName name="Hojas_Name">_!$T$1:$U$10</definedName>
    <definedName name="Ind_Gest">#REF!</definedName>
    <definedName name="Ind_mn45_mn90">_!$Q$19:$Q$68</definedName>
    <definedName name="Ind_my45_mn90">_!$R$19:$R$68</definedName>
    <definedName name="Indicador">'C.10_Indicadores'!$H$7:$H$54</definedName>
    <definedName name="Indicadores">'C.10_Indicadores'!$C$7:$C$54</definedName>
    <definedName name="List_Tit">_!$D$2</definedName>
    <definedName name="Lista_desp">_!$T$1:$T$10</definedName>
    <definedName name="Partida" localSheetId="7">#REF!</definedName>
    <definedName name="Partida" localSheetId="4">#REF!</definedName>
    <definedName name="Partida">#REF!</definedName>
    <definedName name="Partidas1">_!$N$1:$N$10</definedName>
    <definedName name="Productos">'C.8_U.Medida'!$B$7:$B$54</definedName>
    <definedName name="Tipo">#REF!</definedName>
    <definedName name="Tit_Busq" localSheetId="7">#REF!</definedName>
    <definedName name="Tit_Busq" localSheetId="4">#REF!</definedName>
    <definedName name="Tit_Busq">#REF!</definedName>
    <definedName name="Título" localSheetId="6">#REF!</definedName>
    <definedName name="Título" localSheetId="7">#REF!</definedName>
    <definedName name="Título" localSheetId="3">#REF!</definedName>
    <definedName name="Título" localSheetId="4">#REF!</definedName>
    <definedName name="Título">_!$A$2:$A$191</definedName>
    <definedName name="U_Med">'C.8_U.Medida'!$H$7:$H$54</definedName>
    <definedName name="UM_mn45_mn90">_!$N$19:$N$68</definedName>
    <definedName name="UM_mn45_my90">_!$O$19:$O$68</definedName>
    <definedName name="Umedidas">'C.8_U.Medida'!$C$7:$C$54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C6" i="16" a="1"/>
  <c r="C6" i="16" s="1"/>
  <c r="B6" i="16" a="1"/>
  <c r="B6" i="16" s="1"/>
  <c r="J1" i="16"/>
  <c r="I7" i="2" l="1"/>
  <c r="I8" i="2"/>
  <c r="I9" i="2"/>
  <c r="I10" i="2"/>
  <c r="I11" i="2"/>
  <c r="I12" i="2"/>
  <c r="B3" i="12"/>
  <c r="B3" i="8"/>
  <c r="T2" i="15"/>
  <c r="Q2" i="15" s="1"/>
  <c r="Q23" i="15"/>
  <c r="Q22" i="15"/>
  <c r="Q21" i="15"/>
  <c r="Q20" i="15"/>
  <c r="Q19" i="15"/>
  <c r="Q18" i="15"/>
  <c r="Q17" i="15"/>
  <c r="Q16" i="15"/>
  <c r="Q15" i="15"/>
  <c r="Q12" i="15"/>
  <c r="Q11" i="15"/>
  <c r="Q10" i="15"/>
  <c r="Q9" i="15"/>
  <c r="Q8" i="15"/>
  <c r="Q7" i="15"/>
  <c r="Q6" i="15"/>
  <c r="Q5" i="15"/>
  <c r="Q4" i="15"/>
  <c r="J1" i="9"/>
  <c r="C1" i="9" s="1"/>
  <c r="H1" i="12"/>
  <c r="F1" i="12" s="1"/>
  <c r="V1" i="11"/>
  <c r="J1" i="11" s="1"/>
  <c r="O1" i="10"/>
  <c r="H1" i="10" s="1"/>
  <c r="S1" i="8"/>
  <c r="H1" i="8" s="1"/>
  <c r="V1" i="7"/>
  <c r="J1" i="7" s="1"/>
  <c r="M1" i="2"/>
  <c r="H1" i="2" s="1"/>
  <c r="I8" i="10" l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7" i="10"/>
  <c r="E20" i="15"/>
  <c r="E17" i="15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19" i="1"/>
  <c r="R19" i="1"/>
  <c r="E9" i="15"/>
  <c r="E6" i="15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19" i="1"/>
  <c r="B3" i="11"/>
  <c r="B3" i="10"/>
  <c r="B3" i="7"/>
  <c r="K7" i="15" l="1"/>
  <c r="N7" i="15"/>
  <c r="H10" i="15"/>
  <c r="C6" i="15"/>
  <c r="H6" i="15"/>
  <c r="H8" i="15"/>
  <c r="H21" i="15"/>
  <c r="N18" i="15"/>
  <c r="K18" i="15"/>
  <c r="C17" i="15"/>
  <c r="H17" i="15"/>
  <c r="H19" i="15"/>
  <c r="F2" i="1" l="1" a="1"/>
  <c r="F2" i="1" s="1"/>
  <c r="B3" i="2"/>
  <c r="D2" i="1" a="1"/>
  <c r="D2" i="1" s="1"/>
  <c r="G1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<sst xmlns="http://schemas.openxmlformats.org/spreadsheetml/2006/main" count="661" uniqueCount="397">
  <si>
    <t>101 Asamblea Legislativa</t>
  </si>
  <si>
    <t>102 Contraloría General de la República</t>
  </si>
  <si>
    <t>103 Defensoría de los Habitantes de la República</t>
  </si>
  <si>
    <t>201 Presidencia de la República</t>
  </si>
  <si>
    <t>202 Ministerio de la Presidencia</t>
  </si>
  <si>
    <t>203 Ministerio de Gobernación y Policía</t>
  </si>
  <si>
    <t>204 Ministerio de Relaciones Exteriores y Culto</t>
  </si>
  <si>
    <t>205 Ministerio de Seguridad Pública</t>
  </si>
  <si>
    <t>206 Ministerio de Hacienda</t>
  </si>
  <si>
    <t>207 Ministerio de Agricultura y Ganadería</t>
  </si>
  <si>
    <t>208 Ministerio de Economía Industria y Comercio</t>
  </si>
  <si>
    <t>209 Ministerio de Obras Públicas y Transportes</t>
  </si>
  <si>
    <t>210 Ministerio de Educación Pública</t>
  </si>
  <si>
    <t>211 Ministerio de Salud</t>
  </si>
  <si>
    <t>212 Ministerio de Trabajo y Seguridad Social</t>
  </si>
  <si>
    <t>213 Ministerio de Cultura y Juventud</t>
  </si>
  <si>
    <t>214 Ministerio de Justicia y Paz</t>
  </si>
  <si>
    <t>215 Ministerio de Vivienda y Asentamientos Humanos</t>
  </si>
  <si>
    <t>216 Ministerio de Comercio Exterior</t>
  </si>
  <si>
    <t>217 Ministerio de Planificación Nacional y Política Económica</t>
  </si>
  <si>
    <t>218 Ministerio de Ciencia Innovación Tecnología y Telecomunicaciones</t>
  </si>
  <si>
    <t>219 Ministerio de Ambiente y Energía</t>
  </si>
  <si>
    <t>230 Servicio de la Deuda Pública</t>
  </si>
  <si>
    <t>232 Partidas Específicas</t>
  </si>
  <si>
    <t>301 Poder Judicial</t>
  </si>
  <si>
    <t>401 Tribunal Supremo de Elecciones</t>
  </si>
  <si>
    <t>Título</t>
  </si>
  <si>
    <t>0 Remuneraciones</t>
  </si>
  <si>
    <t>132 00 Actividades Centrales</t>
  </si>
  <si>
    <t>169 00 Actividades Centrales</t>
  </si>
  <si>
    <t>326 00 Administración Superior</t>
  </si>
  <si>
    <t>630 00 Gestión Intrainstitucional</t>
  </si>
  <si>
    <t>Centro Gestor</t>
  </si>
  <si>
    <t>1 Servicios</t>
  </si>
  <si>
    <t>327 00 Atención de Infraestructura Vial</t>
  </si>
  <si>
    <t>2 Materiales y Suministros</t>
  </si>
  <si>
    <t>Unidad de Medida</t>
  </si>
  <si>
    <t>Indicador</t>
  </si>
  <si>
    <t>134 02 Gestión de Ingresos Internos</t>
  </si>
  <si>
    <t>631 01 Rectoría de la Producción Social de la Salud</t>
  </si>
  <si>
    <t>3 Intereses</t>
  </si>
  <si>
    <t>134 03 Gestión Aduanera</t>
  </si>
  <si>
    <t>171 01 Servicio Fitosanitario Del Estado (SFE)</t>
  </si>
  <si>
    <t>329 00 Edificaciones Nacionales</t>
  </si>
  <si>
    <t>553 01 Consejo Superior de Educación</t>
  </si>
  <si>
    <t>631 02 Control del Tabaco y sus Efectos Nocivos en la Salud</t>
  </si>
  <si>
    <t>4 Activos Financieros</t>
  </si>
  <si>
    <t>134 04 Recaudación de Adeudos y Gestión de Incentivos</t>
  </si>
  <si>
    <t>171 02 Servicio Nacional De Salud Animal (SENASA)</t>
  </si>
  <si>
    <t>330 00 Consejo Nacional de Concesiones (CNC)</t>
  </si>
  <si>
    <t>553 02 Desarrollo Curricular</t>
  </si>
  <si>
    <t>631 03 Consejo Técnico de Asistencia Médico Social</t>
  </si>
  <si>
    <t>789 01 Atención de Hombres Adultos en Centros Institucionales</t>
  </si>
  <si>
    <t>5 Bienes Duraderos</t>
  </si>
  <si>
    <t>553 03 Instituto de Desarrollo Profesional Uladislao Gámez Solano</t>
  </si>
  <si>
    <t>631 04 Oficina de Cooperación Internacional de la Salud</t>
  </si>
  <si>
    <t>789 02 Atención de Mujeres Sujetas a Medidas Privativas de Libertad</t>
  </si>
  <si>
    <t>6 Transferencias Corrientes</t>
  </si>
  <si>
    <t>135 01 Atención de Controversias Tributarias</t>
  </si>
  <si>
    <t>631 05 Comisión Nacional de Vacunación y Epidemiología</t>
  </si>
  <si>
    <t>789 03 Atención a Población Penal Juvenil</t>
  </si>
  <si>
    <t>7 Transferencias de Capital</t>
  </si>
  <si>
    <t>135 02 Atención de Controversias Aduaneras</t>
  </si>
  <si>
    <t>331 02 Tribunal Administrativo de Transporte</t>
  </si>
  <si>
    <t>632 00 Provisión de Servicios de Salud</t>
  </si>
  <si>
    <t>751 01 Centro de Investigación y Conservación del Patrimonio</t>
  </si>
  <si>
    <t>789 04 Atención de Población en Centros Semi Institucionales</t>
  </si>
  <si>
    <t>8 Amortización</t>
  </si>
  <si>
    <t>331 03 Consejo de Seguridad Vial (COSEVI)</t>
  </si>
  <si>
    <t>635 00 Partidas no Asignables a Programas</t>
  </si>
  <si>
    <t>751 02 Museo Nacional de Costa Rica</t>
  </si>
  <si>
    <t>789 05 Atención de Población en Comunidad</t>
  </si>
  <si>
    <t>9 Cuentas Especiales</t>
  </si>
  <si>
    <t>136 02 Rectoría del Subsistema de Presupuesto</t>
  </si>
  <si>
    <t>331 04 Consejo de Transporte Público (CTP)</t>
  </si>
  <si>
    <t>636 00 Instituto Costarricense de Investigación y Enseñanza en Nutrición y Salud</t>
  </si>
  <si>
    <t>751 03 Museo de Arte Costarricense</t>
  </si>
  <si>
    <t>789 06 Atención de Población Sujeta a Dispositivos Electrónicos</t>
  </si>
  <si>
    <t>136 03 Rectoría del Subsistema de Administración de Bienes y Contratación Administrativa</t>
  </si>
  <si>
    <t>332 00 Consejo Nacional de Viabilidad (CONAVI)</t>
  </si>
  <si>
    <t>637 00 Instituto sobre Alcoholismo y Farmacodependencia</t>
  </si>
  <si>
    <t>136 04 Rectoría del Subsistema de Tesorería</t>
  </si>
  <si>
    <t>333 00 Consejo Técnico de Aviación Civil (CTAC)</t>
  </si>
  <si>
    <t>638 00 Consejo Nacional de Investigación en Salud</t>
  </si>
  <si>
    <t>136 05 Rectoría del Subsistema de Contabilidad</t>
  </si>
  <si>
    <t>751 06 Museo de Arte y Diseño Contemporáneo</t>
  </si>
  <si>
    <t>136 06 Rectoría del Subsistema de Crédito Público</t>
  </si>
  <si>
    <t>136 07 Formulación y Seguimiento de la Política Presupuestaria del Sector Público</t>
  </si>
  <si>
    <t>751 08 Casa de la Cultura de Puntarenas</t>
  </si>
  <si>
    <t>573 04 Enseñanza Especial</t>
  </si>
  <si>
    <t>758 01 Centro Nacional de la Música</t>
  </si>
  <si>
    <t>758 02 Sistema Nacional de Educación Musical</t>
  </si>
  <si>
    <t>758 03 Teatro Nacional</t>
  </si>
  <si>
    <t>758 04 Teatro Popular Melico Salazar</t>
  </si>
  <si>
    <t>758 05 Centro Costarricense de Producción Cinematográfica</t>
  </si>
  <si>
    <t>758 06 Centro de Producción Artística y Cultural</t>
  </si>
  <si>
    <t>Instrucciones</t>
  </si>
  <si>
    <t>Descripción Unidades de Medida</t>
  </si>
  <si>
    <t>Programado</t>
  </si>
  <si>
    <r>
      <t>Fuente</t>
    </r>
    <r>
      <rPr>
        <sz val="8"/>
        <color theme="3"/>
        <rFont val="HendersonSansW00-BasicLight"/>
      </rPr>
      <t>: indicar fuente de la que se obtienen los datos.</t>
    </r>
  </si>
  <si>
    <r>
      <t xml:space="preserve">1/ </t>
    </r>
    <r>
      <rPr>
        <sz val="9"/>
        <color theme="1"/>
        <rFont val="HendersonSansW00-BasicLight"/>
      </rPr>
      <t>Se deberá también incluir la producción intermedia en los casos que corresponda.</t>
    </r>
  </si>
  <si>
    <t>002 00 Asamblea Legislativa</t>
  </si>
  <si>
    <t>009 00 Dirección Estratégica y de Apoyo</t>
  </si>
  <si>
    <t>012 00 Fiscalización Superior de la Hacienda Pública</t>
  </si>
  <si>
    <t>808 00 Defensoría de los Habitantes República</t>
  </si>
  <si>
    <t>021 00 Administración Superior</t>
  </si>
  <si>
    <t>025 00 Tribunal de Servicio Civil</t>
  </si>
  <si>
    <t>027 00 Información y Comunicación</t>
  </si>
  <si>
    <t>029 00 Consejo Nacional de la Persona Adulta Mayor (CONAPAM)</t>
  </si>
  <si>
    <t>031 00 Comisión Nacional de Prevención de Riesgos y Atención de Emergencias</t>
  </si>
  <si>
    <t>034 00 Administración Superior</t>
  </si>
  <si>
    <t>041 00 Dirección de Inteligencia Seguridad Nacional</t>
  </si>
  <si>
    <t>042 00 Unidad Especial de Intervención</t>
  </si>
  <si>
    <t>Partidas</t>
  </si>
  <si>
    <t>043 00 Instituto Costarricense sobre Drogas (ICD)</t>
  </si>
  <si>
    <t>Remuneraciones</t>
  </si>
  <si>
    <t>044 00 Actividad Central</t>
  </si>
  <si>
    <t>Servicios</t>
  </si>
  <si>
    <t>048 00 Tribunal Administrativo Migratorio</t>
  </si>
  <si>
    <t>Materiales y Suministros</t>
  </si>
  <si>
    <t>049 00 Desarrollo de la Comunidad</t>
  </si>
  <si>
    <t>Intereses</t>
  </si>
  <si>
    <t>051 00 Programación Publicitaria</t>
  </si>
  <si>
    <t>Activos Financieros</t>
  </si>
  <si>
    <t>055 00 Control de Migración y Extranjería en el País</t>
  </si>
  <si>
    <t>Bienes Duraderos</t>
  </si>
  <si>
    <t>056 00 Imprenta Nacional</t>
  </si>
  <si>
    <t>Transferencias Corrientes</t>
  </si>
  <si>
    <t>079 00 Actividad Central</t>
  </si>
  <si>
    <t>Transferencias de Capital</t>
  </si>
  <si>
    <t>081 00 Servicio Exterior</t>
  </si>
  <si>
    <t>Amortización</t>
  </si>
  <si>
    <t>082 00 Política Exterior</t>
  </si>
  <si>
    <t>Cuentas Especiales</t>
  </si>
  <si>
    <t>083 00 Cooperación Internacional</t>
  </si>
  <si>
    <t>084 00 Dirección General de Protocolo y Ceremonial Estado</t>
  </si>
  <si>
    <t>088 00 Cuotas a Organismos Internacionales</t>
  </si>
  <si>
    <t>091 00 Actividades Centrales</t>
  </si>
  <si>
    <t>092 00 Actividades Comunes a los Servicios de Seguridad Ciudadana, Fronteriza, Aérea e Investigación y Represión del Narcotráfico</t>
  </si>
  <si>
    <t>093 00 Servicio de Seguridad Ciudadana</t>
  </si>
  <si>
    <t>094 00 Servicio de Seguridad Fronteriza</t>
  </si>
  <si>
    <t>095 00 Servicio de Seguridad Aérea</t>
  </si>
  <si>
    <t>096 00 Servicio de Seguridad Marítima</t>
  </si>
  <si>
    <t>097 00 Servicios de Investigación y Represión del Narcotráfico</t>
  </si>
  <si>
    <t>134 00 Administración de Ingresos</t>
  </si>
  <si>
    <t>139 00 Hacienda Digital para el Bicentenario</t>
  </si>
  <si>
    <t>170 00 Secretaría Ejecutiva de Planificación Sectorial Agropecuaria (SEPSA)</t>
  </si>
  <si>
    <t>172 00 Instituto Nacional de Innovación Tecnológica Agropecuaria (INTA)</t>
  </si>
  <si>
    <t>175 01 Dirección Nacional de Extensión Agropecuaria</t>
  </si>
  <si>
    <t>175 02 Consejo Nacional De Clubes 4s</t>
  </si>
  <si>
    <t>215 00 Actividades Centrales</t>
  </si>
  <si>
    <t>217 00 Mejora Regulatoria</t>
  </si>
  <si>
    <t>218 00 Dirección de Calidad</t>
  </si>
  <si>
    <t>219 00 Dirección General Pequeña y Mediana Empresa</t>
  </si>
  <si>
    <t>223 00 Protección del Consumidor</t>
  </si>
  <si>
    <t>224 00 Departamento Técnico de Apoyo (COPROCOM)</t>
  </si>
  <si>
    <t>225 00 Laboratorio Costarricense Metrología (LACOMET)</t>
  </si>
  <si>
    <t>328 00 Puertos y Regulación Marítima</t>
  </si>
  <si>
    <t>331 01 Administración Vial y Transporte Terrestre</t>
  </si>
  <si>
    <t>550 00 Definición y Planificación de la Política Educativa</t>
  </si>
  <si>
    <t>551 00 Servicios de Apoyo a la Gestión</t>
  </si>
  <si>
    <t>554 00 Infraestructura y Equipamiento del Sistema Educativo</t>
  </si>
  <si>
    <t>555 00 Aplicación de la Tecnología a la Educación</t>
  </si>
  <si>
    <t>556 00 Gestión y Evaluación de la Calidad</t>
  </si>
  <si>
    <t>557 00 Desarrollo y Coordinación Regional</t>
  </si>
  <si>
    <t>558 00 Programas de Equidad</t>
  </si>
  <si>
    <t>573 00 Implementación de la Política Educativa</t>
  </si>
  <si>
    <t>573 01 Enseñanza Preescolar, Primer y Segundo Ciclo</t>
  </si>
  <si>
    <t>573 02 Tercer Ciclo y Educación Diversificada Académica</t>
  </si>
  <si>
    <t>573 03 Tercer Ciclo Educación Diversificada Técnica</t>
  </si>
  <si>
    <t>573 05 Educación Para Jóvenes y Adultos</t>
  </si>
  <si>
    <t>729 00 Actividades Centrales</t>
  </si>
  <si>
    <t>731 00 Asuntos del Trabajo</t>
  </si>
  <si>
    <t>732 00 Empleo y Seguridad Social</t>
  </si>
  <si>
    <t>733 00 Tribunal Administrativo de la Seguridad Social</t>
  </si>
  <si>
    <t>734 00 Pensiones y Jubilaciones</t>
  </si>
  <si>
    <t>735 00 Consejo de Salud Ocupacional</t>
  </si>
  <si>
    <t>736 00 Consejo Nacional de Personas con Discapacidad (CONAPDIS)</t>
  </si>
  <si>
    <t>737 00 Fondo de Desarrollo Social y Asignaciones Familiares (FODESAF)</t>
  </si>
  <si>
    <t>749 00 Actividades Centrales</t>
  </si>
  <si>
    <t>751 04 Museo Histórico Cultural Juan Santamaria</t>
  </si>
  <si>
    <t>751 05 Museo Dr. Rafael Ángel Calderon Guardia</t>
  </si>
  <si>
    <t>751 07 Centro Cultural e Histórico José Figueres Ferrer</t>
  </si>
  <si>
    <t>753 00 Gestión y Desarrollo Cultural</t>
  </si>
  <si>
    <t>755 00 Sistema Nacional de Bibliotecas</t>
  </si>
  <si>
    <t>758 00 Promoción de las Artes</t>
  </si>
  <si>
    <t>759 00 Dirección General de Archivo Nacional</t>
  </si>
  <si>
    <t>760 00 Consejo Nacional de la Política Pública de la Persona Joven</t>
  </si>
  <si>
    <t>786 00 Actividades Centrales</t>
  </si>
  <si>
    <t>787 00 Actividades Comunes a la Atención de Personas Adscritas al Sistema Penitenciario Nacional y Prevención de la Violencia y Promoción de la Paz Social</t>
  </si>
  <si>
    <t>788 00 Actividades Comunes a la Defensa del Estado Asistencia Jurídica y Prevención, Detección y Combate de la Corrupción</t>
  </si>
  <si>
    <t>789 00 Atención de Personas Adscritas al Sistema Penitenciario Nacional</t>
  </si>
  <si>
    <t>790 00 Prevención de la Violencia y Promoción de la Paz</t>
  </si>
  <si>
    <t>791 00 Defensa del Estado y Asistencia Jurídica al Sector Público</t>
  </si>
  <si>
    <t>793 00 Prevención, Detección y Combate de la Corrupción</t>
  </si>
  <si>
    <t>794 00 Registro Nacional</t>
  </si>
  <si>
    <t>795 00 Agencia de Protección de Datos de los Habitantes</t>
  </si>
  <si>
    <t>798 00 Dirección Nacional de Notariado</t>
  </si>
  <si>
    <t>799 00 Tribunal Registral Administrativo</t>
  </si>
  <si>
    <t>800 00 Fortalecimiento de la Seguridad Ciudadana y Prevención de Violencia</t>
  </si>
  <si>
    <t>811 00 Proyección de la Comunidad</t>
  </si>
  <si>
    <t>814 00 Actividades Centrales</t>
  </si>
  <si>
    <t>815 00 Ordenamiento Territorial</t>
  </si>
  <si>
    <t>792 00 Actividades Centrales</t>
  </si>
  <si>
    <t>796 00 Política Comercial Externa</t>
  </si>
  <si>
    <t>797 00 Programa de Integración Fronteriza</t>
  </si>
  <si>
    <t>856 00 Actividades Centrales</t>
  </si>
  <si>
    <t>857 00 Planificación, Seguimiento y Evaluación del Desarrollo</t>
  </si>
  <si>
    <t>858 00 Sistema de Inversión Pública</t>
  </si>
  <si>
    <t>859 00 Gestión de la Cooperación Internacional</t>
  </si>
  <si>
    <t>860 00 Fortalecimiento de la Gestión Pública</t>
  </si>
  <si>
    <t>861 00 Transferencias</t>
  </si>
  <si>
    <t>862 00 Dirección General de Servicio Civil</t>
  </si>
  <si>
    <t>893 00 Coordinación y Desarrollo Científico y Tecnológico</t>
  </si>
  <si>
    <t>894 00 Innovación y Capital Humano para la Competitividad</t>
  </si>
  <si>
    <t>899 00 Rectoría del sector Telecomunicaciones</t>
  </si>
  <si>
    <t>879 00 Actividades Centrales</t>
  </si>
  <si>
    <t>880 00 Sistema Nacional de Áreas de Conservación (SINAC)</t>
  </si>
  <si>
    <t>881 00 Fondo Nacional de Financiamiento Forestal (FONAFIFO)</t>
  </si>
  <si>
    <t>882 00 Comisión Nacional para la Gestión de la Biodiversidad (CONAGEBIO)</t>
  </si>
  <si>
    <t>883 00 Tribunal Ambiental Administrativo</t>
  </si>
  <si>
    <t>884 00 Comisión de Ordenamiento y Manejo de la Cuenta Alta del Río Reventazón (COMCURE)</t>
  </si>
  <si>
    <t>887 00 Dirección de Agua</t>
  </si>
  <si>
    <t>888 00 Instituto Meteorológico Nacional (IMN)</t>
  </si>
  <si>
    <t>889 00 Secretaría Técnica Nacional Ambiental (SETENA)</t>
  </si>
  <si>
    <t>890 00 Regulación, Control y Fiscalización de la Energía a Nivel Nacional</t>
  </si>
  <si>
    <t>897 00 Planificación Energética Nacional</t>
  </si>
  <si>
    <t>898 00 Geología y Minas</t>
  </si>
  <si>
    <t>825 00 Servicio de la Deuda Pública</t>
  </si>
  <si>
    <t>743 00 Regímenes de Pensiones</t>
  </si>
  <si>
    <t>900 00 Partidas Específicas Provincia de San José</t>
  </si>
  <si>
    <t>901 00 Partidas Específicas Provincia de Alajuela</t>
  </si>
  <si>
    <t>902 00 Partidas Específicas Provincia de Cartago</t>
  </si>
  <si>
    <t>903 00 Partidas Específicas Provincia de Heredia</t>
  </si>
  <si>
    <t>904 00 Partidas Específicas Provincia de Guanacaste</t>
  </si>
  <si>
    <t>905 00 Partidas Específicas Provincia de Puntarenas</t>
  </si>
  <si>
    <t>906 00 Partidas Específicas Provincia de Limón</t>
  </si>
  <si>
    <t>926 00 Dirección y Administración</t>
  </si>
  <si>
    <t>927 00 Servicio Jurisdiccional</t>
  </si>
  <si>
    <t>928 00 Servicio de Investigación Judicial</t>
  </si>
  <si>
    <t>929 00 Servicio Ejercicio de la Acción Penal Pública</t>
  </si>
  <si>
    <t>930 00 Servicio Defensa Pública</t>
  </si>
  <si>
    <t>950 00 Servicio de Atención y Protección de Víctimas y Testigos</t>
  </si>
  <si>
    <t>951 00 Administración del Fondo de Jubilaciones y Pensiones del Poder Judicial</t>
  </si>
  <si>
    <t>850 01 Tribunal Supremo de Elecciones</t>
  </si>
  <si>
    <t>850 02 Organización de Elecciones</t>
  </si>
  <si>
    <t>Pendiente</t>
  </si>
  <si>
    <t>231 Regímenes de Pensiones</t>
  </si>
  <si>
    <t>Apartado de Gestión</t>
  </si>
  <si>
    <t>IR</t>
  </si>
  <si>
    <t>Cuadro 8.</t>
  </si>
  <si>
    <t>Cumplimiento de unidades de medida</t>
  </si>
  <si>
    <t>Cuadro 9.1</t>
  </si>
  <si>
    <t>Unidades de medida con cumplimiento menor al 45,00% y menor al 90,00%</t>
  </si>
  <si>
    <t>Cuadro 9.2</t>
  </si>
  <si>
    <t>Unidades de medida con cumplimiento mayor al 45,00% y menor al 90,00%</t>
  </si>
  <si>
    <t>Cuadro 10.</t>
  </si>
  <si>
    <t>Cumplimiento de indicadores</t>
  </si>
  <si>
    <t>Cuadro 11.1</t>
  </si>
  <si>
    <t>Indicadores con cumplimiento menor al 45,00% y menor al 90,00%</t>
  </si>
  <si>
    <t>Cuadro 11.2</t>
  </si>
  <si>
    <t>Indicadores con cumplimiento mayor al 45,00% y menor al 90,00%</t>
  </si>
  <si>
    <t>Nombre del Producto</t>
  </si>
  <si>
    <r>
      <t>Alcanzado al 30/06/2024</t>
    </r>
    <r>
      <rPr>
        <b/>
        <vertAlign val="superscript"/>
        <sz val="8"/>
        <color rgb="FFFFFFFF"/>
        <rFont val="HendersonSansW00-BasicLight"/>
      </rPr>
      <t>/1</t>
    </r>
  </si>
  <si>
    <r>
      <t xml:space="preserve">Porcentaje alcanzado al 30/06/2024 </t>
    </r>
    <r>
      <rPr>
        <b/>
        <vertAlign val="superscript"/>
        <sz val="8"/>
        <color rgb="FFFFFFFF"/>
        <rFont val="HendersonSansW00-BasicLight"/>
      </rPr>
      <t>/1</t>
    </r>
  </si>
  <si>
    <t>Formato de Número</t>
  </si>
  <si>
    <t>Alcanzado al 31/12/2024</t>
  </si>
  <si>
    <t>Porcentaje alcanzado
 al 31/12/2024</t>
  </si>
  <si>
    <t>Cumplimiento</t>
  </si>
  <si>
    <t>Razones</t>
  </si>
  <si>
    <t>Cuadro 8. Cumplimiento de unidades de medida</t>
  </si>
  <si>
    <t>Al 31 de diciembre de 2024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</si>
  <si>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Indicar fuente.</t>
    </r>
  </si>
  <si>
    <r>
      <rPr>
        <vertAlign val="superscript"/>
        <sz val="9"/>
        <color theme="1"/>
        <rFont val="Calibri"/>
        <family val="2"/>
        <scheme val="minor"/>
      </rPr>
      <t>1/</t>
    </r>
    <r>
      <rPr>
        <sz val="9"/>
        <color theme="1"/>
        <rFont val="Calibri"/>
        <family val="2"/>
        <scheme val="minor"/>
      </rPr>
      <t xml:space="preserve"> Corresponde al número de factor indicado para el informe semestral.</t>
    </r>
  </si>
  <si>
    <r>
      <rPr>
        <vertAlign val="superscript"/>
        <sz val="9"/>
        <color theme="1"/>
        <rFont val="Calibri"/>
        <family val="2"/>
        <scheme val="minor"/>
      </rPr>
      <t>2/</t>
    </r>
    <r>
      <rPr>
        <sz val="9"/>
        <color theme="1"/>
        <rFont val="Calibri"/>
        <family val="2"/>
        <scheme val="minor"/>
      </rPr>
      <t xml:space="preserve"> Corresponde a la acción correctiva indicada en el informe semestral.</t>
    </r>
  </si>
  <si>
    <r>
      <rPr>
        <vertAlign val="superscript"/>
        <sz val="9"/>
        <color theme="1"/>
        <rFont val="Calibri"/>
        <family val="2"/>
        <scheme val="minor"/>
      </rPr>
      <t>3/</t>
    </r>
    <r>
      <rPr>
        <sz val="9"/>
        <color theme="1"/>
        <rFont val="Calibri"/>
        <family val="2"/>
        <scheme val="minor"/>
      </rPr>
      <t xml:space="preserve"> Se refiere a si la acción señalada en el informe semestral fue efectiva o no y las justificaciones.</t>
    </r>
  </si>
  <si>
    <r>
      <rPr>
        <vertAlign val="superscript"/>
        <sz val="9"/>
        <color theme="1"/>
        <rFont val="Calibri"/>
        <family val="2"/>
        <scheme val="minor"/>
      </rPr>
      <t>4/</t>
    </r>
    <r>
      <rPr>
        <sz val="9"/>
        <color theme="1"/>
        <rFont val="Calibri"/>
        <family val="2"/>
        <scheme val="minor"/>
      </rPr>
      <t xml:space="preserve"> Corresponde al número de factor que afectó el resultado durante el II semestre.</t>
    </r>
  </si>
  <si>
    <r>
      <rPr>
        <vertAlign val="superscript"/>
        <sz val="9"/>
        <color theme="1"/>
        <rFont val="Calibri"/>
        <family val="2"/>
        <scheme val="minor"/>
      </rPr>
      <t>5/</t>
    </r>
    <r>
      <rPr>
        <sz val="9"/>
        <color theme="1"/>
        <rFont val="Calibri"/>
        <family val="2"/>
        <scheme val="minor"/>
      </rPr>
      <t xml:space="preserve"> Se refiere a cómo los factores que se presentaron en el II semestre  incidieron en el resultado obtenido.</t>
    </r>
  </si>
  <si>
    <t xml:space="preserve">Cuadro 9.2 Unidades de medida con cumplimiento mayor al 45,00% al 30/06/2024 y menor al 90,00% al 31/12/2024 </t>
  </si>
  <si>
    <r>
      <rPr>
        <vertAlign val="superscript"/>
        <sz val="9"/>
        <color theme="1"/>
        <rFont val="Calibri"/>
        <family val="2"/>
        <scheme val="minor"/>
      </rPr>
      <t>1/</t>
    </r>
    <r>
      <rPr>
        <sz val="9"/>
        <color theme="1"/>
        <rFont val="Calibri"/>
        <family val="2"/>
        <scheme val="minor"/>
      </rPr>
      <t xml:space="preserve"> Corresponde al número del factor.</t>
    </r>
  </si>
  <si>
    <r>
      <rPr>
        <vertAlign val="superscript"/>
        <sz val="9"/>
        <color theme="1"/>
        <rFont val="Calibri"/>
        <family val="2"/>
        <scheme val="minor"/>
      </rPr>
      <t xml:space="preserve">2/ </t>
    </r>
    <r>
      <rPr>
        <sz val="9"/>
        <color theme="1"/>
        <rFont val="Calibri"/>
        <family val="2"/>
        <scheme val="minor"/>
      </rPr>
      <t>Se refiere a cómo los factores que se presentaron en el II semestre  incidieron en el resultado obtenido.</t>
    </r>
  </si>
  <si>
    <t>al 31 de diciembre de 2024</t>
  </si>
  <si>
    <t>Cuadro 10. Cumplimiento de Indicadores</t>
  </si>
  <si>
    <t xml:space="preserve">Cuadro 11.2 Indicadores con cumplimiento mayor al 45,00% al 30/06/2024 y menor al 90,00% al 31/12/2024 </t>
  </si>
  <si>
    <t>Mayor igual al 90,00%</t>
  </si>
  <si>
    <t>Menor al 90,00%</t>
  </si>
  <si>
    <t>Cuadro 8 y 10</t>
  </si>
  <si>
    <t xml:space="preserve">2- Digite los valores de las metas programadas y las alcanzadas. </t>
  </si>
  <si>
    <t>1- Digite la descripción de la unidad de medida o el indicador, según sea el caso.</t>
  </si>
  <si>
    <t>3- Digite el valor del nivel de avance (la celda no tiene fórmula). En esta celda el símbolo % se colocará automáticamente.</t>
  </si>
  <si>
    <t>4- Oculte la filas vacías.</t>
  </si>
  <si>
    <t>5- Ingrese la fuente de los datos.</t>
  </si>
  <si>
    <t>Alto</t>
  </si>
  <si>
    <t>Bajo</t>
  </si>
  <si>
    <r>
      <t xml:space="preserve">- En caso que se trate de </t>
    </r>
    <r>
      <rPr>
        <b/>
        <u/>
        <sz val="11"/>
        <color theme="1"/>
        <rFont val="HendersonSansW00-BasicLight"/>
      </rPr>
      <t>Valores Absolutos</t>
    </r>
    <r>
      <rPr>
        <sz val="11"/>
        <color theme="1"/>
        <rFont val="HendersonSansW00-BasicLight"/>
      </rPr>
      <t xml:space="preserve"> digite el número entero, posteriormente en la Columna Formato elija la opción </t>
    </r>
    <r>
      <rPr>
        <b/>
        <u/>
        <sz val="11"/>
        <color theme="1"/>
        <rFont val="HendersonSansW00-BasicLight"/>
      </rPr>
      <t>Valor</t>
    </r>
    <r>
      <rPr>
        <sz val="11"/>
        <color theme="1"/>
        <rFont val="HendersonSansW00-BasicLight"/>
      </rPr>
      <t>.</t>
    </r>
  </si>
  <si>
    <r>
      <t xml:space="preserve">- En caso que se trate de </t>
    </r>
    <r>
      <rPr>
        <b/>
        <u/>
        <sz val="11"/>
        <color theme="1"/>
        <rFont val="HendersonSansW00-BasicLight"/>
      </rPr>
      <t>Valores Porcentuales</t>
    </r>
    <r>
      <rPr>
        <sz val="11"/>
        <color theme="1"/>
        <rFont val="HendersonSansW00-BasicLight"/>
      </rPr>
      <t xml:space="preserve">, digite el valor en forma decimal, por ejemplo:
    - 0,25 para referirse al 25%
    - 0,5 para el 50%
    - 1 para el 100%, etc.
Posteriormente en la Columna Formato elija la opción </t>
    </r>
    <r>
      <rPr>
        <b/>
        <u/>
        <sz val="11"/>
        <color theme="1"/>
        <rFont val="HendersonSansW00-BasicLight"/>
      </rPr>
      <t>Porcentaje</t>
    </r>
    <r>
      <rPr>
        <sz val="11"/>
        <color theme="1"/>
        <rFont val="HendersonSansW00-BasicLight"/>
      </rPr>
      <t>.</t>
    </r>
  </si>
  <si>
    <t xml:space="preserve">4- En los casos donde se presenten resultados mayores a lo programado (superior al 100,00%), se deberá justificar las razones que los generaron. </t>
  </si>
  <si>
    <r>
      <t xml:space="preserve">Factor al 
30/06/2024 </t>
    </r>
    <r>
      <rPr>
        <b/>
        <vertAlign val="superscript"/>
        <sz val="10"/>
        <color rgb="FFFFFFFF"/>
        <rFont val="HendersonSansW00-BasicLight"/>
      </rPr>
      <t>/1</t>
    </r>
  </si>
  <si>
    <r>
      <t xml:space="preserve">Acción Correctiva </t>
    </r>
    <r>
      <rPr>
        <b/>
        <vertAlign val="superscript"/>
        <sz val="10"/>
        <color rgb="FFFFFFFF"/>
        <rFont val="HendersonSansW00-BasicLight"/>
      </rPr>
      <t>/2</t>
    </r>
  </si>
  <si>
    <r>
      <t xml:space="preserve">Razones </t>
    </r>
    <r>
      <rPr>
        <b/>
        <vertAlign val="superscript"/>
        <sz val="10"/>
        <color rgb="FFFFFFFF"/>
        <rFont val="HendersonSansW00-BasicLight"/>
      </rPr>
      <t>/3</t>
    </r>
  </si>
  <si>
    <r>
      <t xml:space="preserve">Factor al 
31/12/2024 </t>
    </r>
    <r>
      <rPr>
        <b/>
        <vertAlign val="superscript"/>
        <sz val="10"/>
        <color rgb="FFFFFFFF"/>
        <rFont val="HendersonSansW00-BasicLight"/>
      </rPr>
      <t>/4</t>
    </r>
  </si>
  <si>
    <r>
      <t xml:space="preserve">Razones </t>
    </r>
    <r>
      <rPr>
        <b/>
        <vertAlign val="superscript"/>
        <sz val="11"/>
        <color theme="0"/>
        <rFont val="HendersonSansW00-BasicLight"/>
      </rPr>
      <t>/5</t>
    </r>
  </si>
  <si>
    <r>
      <t xml:space="preserve">Factor al 
31/12/2024 </t>
    </r>
    <r>
      <rPr>
        <b/>
        <vertAlign val="superscript"/>
        <sz val="9"/>
        <color rgb="FFFFFFFF"/>
        <rFont val="HendersonSansW00-BasicLight"/>
      </rPr>
      <t>/4</t>
    </r>
  </si>
  <si>
    <r>
      <t xml:space="preserve">Factor al 
31/12/2024 </t>
    </r>
    <r>
      <rPr>
        <b/>
        <vertAlign val="superscript"/>
        <sz val="10"/>
        <color rgb="FFFFFFFF"/>
        <rFont val="HendersonSansW00-BasicLight"/>
      </rPr>
      <t>/1</t>
    </r>
  </si>
  <si>
    <r>
      <t xml:space="preserve">Razones </t>
    </r>
    <r>
      <rPr>
        <b/>
        <vertAlign val="superscript"/>
        <sz val="11"/>
        <color theme="0"/>
        <rFont val="HendersonSansW00-BasicLight"/>
      </rPr>
      <t>/2</t>
    </r>
  </si>
  <si>
    <r>
      <t xml:space="preserve">Factor al 
31/12/2024 </t>
    </r>
    <r>
      <rPr>
        <b/>
        <vertAlign val="superscript"/>
        <sz val="9"/>
        <color rgb="FFFFFFFF"/>
        <rFont val="HendersonSansW00-BasicLight"/>
      </rPr>
      <t>/1</t>
    </r>
  </si>
  <si>
    <r>
      <t xml:space="preserve">Razones </t>
    </r>
    <r>
      <rPr>
        <b/>
        <vertAlign val="superscript"/>
        <sz val="9"/>
        <color theme="0"/>
        <rFont val="HendersonSansW00-BasicLight"/>
      </rPr>
      <t>/2</t>
    </r>
  </si>
  <si>
    <r>
      <t xml:space="preserve">Factor al 
30/06/2024 </t>
    </r>
    <r>
      <rPr>
        <b/>
        <vertAlign val="superscript"/>
        <sz val="9"/>
        <color rgb="FFFFFFFF"/>
        <rFont val="HendersonSansW00-BasicLight"/>
      </rPr>
      <t>/1</t>
    </r>
  </si>
  <si>
    <r>
      <t xml:space="preserve">Acción Correctiva </t>
    </r>
    <r>
      <rPr>
        <b/>
        <vertAlign val="superscript"/>
        <sz val="9"/>
        <color rgb="FFFFFFFF"/>
        <rFont val="HendersonSansW00-BasicLight"/>
      </rPr>
      <t>/2</t>
    </r>
  </si>
  <si>
    <r>
      <t xml:space="preserve">Razones </t>
    </r>
    <r>
      <rPr>
        <b/>
        <vertAlign val="superscript"/>
        <sz val="9"/>
        <color rgb="FFFFFFFF"/>
        <rFont val="HendersonSansW00-BasicLight"/>
      </rPr>
      <t>/3</t>
    </r>
  </si>
  <si>
    <r>
      <t xml:space="preserve">Razones </t>
    </r>
    <r>
      <rPr>
        <b/>
        <vertAlign val="superscript"/>
        <sz val="9"/>
        <color theme="0"/>
        <rFont val="HendersonSansW00-BasicLight"/>
      </rPr>
      <t>/5</t>
    </r>
  </si>
  <si>
    <r>
      <rPr>
        <b/>
        <sz val="9"/>
        <color theme="1"/>
        <rFont val="HendersonSansW00-BasicLight"/>
      </rPr>
      <t>Fuente:</t>
    </r>
    <r>
      <rPr>
        <sz val="9"/>
        <color theme="1"/>
        <rFont val="HendersonSansW00-BasicLight"/>
      </rPr>
      <t xml:space="preserve"> Indicar fuente.</t>
    </r>
  </si>
  <si>
    <r>
      <rPr>
        <vertAlign val="superscript"/>
        <sz val="9"/>
        <color theme="1"/>
        <rFont val="HendersonSansW00-BasicLight"/>
      </rPr>
      <t>1/</t>
    </r>
    <r>
      <rPr>
        <sz val="9"/>
        <color theme="1"/>
        <rFont val="HendersonSansW00-BasicLight"/>
      </rPr>
      <t xml:space="preserve"> Corresponde al número del factor.</t>
    </r>
  </si>
  <si>
    <r>
      <rPr>
        <vertAlign val="superscript"/>
        <sz val="9"/>
        <color theme="1"/>
        <rFont val="HendersonSansW00-BasicLight"/>
      </rPr>
      <t xml:space="preserve">2/ </t>
    </r>
    <r>
      <rPr>
        <sz val="9"/>
        <color theme="1"/>
        <rFont val="HendersonSansW00-BasicLight"/>
      </rPr>
      <t>Se refiere a cómo los factores que se presentaron en el II semestre incidieron en el resultado obtenido.</t>
    </r>
  </si>
  <si>
    <t>Cumplimiento de Unidades de Medida</t>
  </si>
  <si>
    <t>Unidades de medida con cumplimiento menor al 45,00% al 30/06/2024 y menor al 90,00% al 31/12/2024</t>
  </si>
  <si>
    <t>UM menor al 45,00% al 30/06/2024 y menor al 90,00% al 31/12/2024</t>
  </si>
  <si>
    <t xml:space="preserve">Unidades de medida con cumplimiento mayor al 45,00% al 30/06/2024 y menor al 90,00% al 31/12/2024 </t>
  </si>
  <si>
    <t>Cuadro 9.1 Unidades de medida con cumplimiento menor al 45,00% al 30/06/2024
 y menor  al 90,00%  al 31/12/2024</t>
  </si>
  <si>
    <t>Medio</t>
  </si>
  <si>
    <t>Cantidad de Unidades de Medida</t>
  </si>
  <si>
    <t>Cantidad de Indicadores</t>
  </si>
  <si>
    <t>Indicadores con cumplimiento menor al 45,00% al 30/06/2024 y menor al 90,00% al 31/12/2024</t>
  </si>
  <si>
    <t xml:space="preserve">Indicadores con cumplimiento mayor al 45,00% al 30/06/2024 y menor al 90,00% al 31/12/2024 </t>
  </si>
  <si>
    <t>Cumplimiento de Indicadores</t>
  </si>
  <si>
    <t>RESÚMENES GLOBALES</t>
  </si>
  <si>
    <t>Ind menor al 45,00% al 30/06/2024 y menor al 90,00% al 31/12/2024</t>
  </si>
  <si>
    <t xml:space="preserve">Ind con cumplimiento mayor al 45,00% al 30/06/2024 y menor al 90,00% al 31/12/2024 </t>
  </si>
  <si>
    <t>Descripción del Indicador</t>
  </si>
  <si>
    <t>Cuadro 9.1 y 11.1</t>
  </si>
  <si>
    <t>Cuadro 11.1 Indicadores con cumplimiento menor al 45,00% al 30/06/2024 y menor al 90,00% al 31/12/2024</t>
  </si>
  <si>
    <t>Resúmenes</t>
  </si>
  <si>
    <t>Resúmenes de cumplimiento</t>
  </si>
  <si>
    <t>Cuadro 8</t>
  </si>
  <si>
    <t>C9.1_U.Medida</t>
  </si>
  <si>
    <t>C9.2_U.Medida</t>
  </si>
  <si>
    <t>C11.1_Indicador</t>
  </si>
  <si>
    <t>C11.2_Indicador</t>
  </si>
  <si>
    <t>C.8_U.Medida</t>
  </si>
  <si>
    <t>C.10_Indicadores</t>
  </si>
  <si>
    <t>2- Asigne el factor para esa unidad de medida o indicador, tal y como fue asignado en el Informe de Seguimiento Semestral al 30/06/2024.</t>
  </si>
  <si>
    <t>3- Trasncriba la acción correctiva propuesta en el Informe de Seguimiento Semestral al 30/06/2024, para ese registro.</t>
  </si>
  <si>
    <t>4- Indique si la acción correctiva propuesta fue efectiva o no, y justifique los motivos.</t>
  </si>
  <si>
    <t>6- Refiérase a cómo los factores que se presentaron en el segundo semestre  incidieron en el resultado obtenido.</t>
  </si>
  <si>
    <t>7- Oculte la filas vacías.</t>
  </si>
  <si>
    <t>8- Ingrese la fuente de los datos.</t>
  </si>
  <si>
    <t>Cuadro 9.2 y 11.2</t>
  </si>
  <si>
    <t>1- Digite la descripción de la unidad de medida o el indicador, según sea el caso, con cumplimiento menor al 45,00% al 30/06/2024 y menor  al 90,00%  al 31/12/2024</t>
  </si>
  <si>
    <t>1- Digite la descripción de la unidad de medida o el indicador, según sea el caso, con cumplimiento mayor al 45,00% al 30/06/2024 y menor  al 90,00%  al 31/12/2024</t>
  </si>
  <si>
    <t>5- Asigne el factor para esa unidad de medida o indicador, según la lista de factores definidos por la DGPN para el segundo semestre del año.</t>
  </si>
  <si>
    <t>2- Asigne el factor para esa unidad de medida o indicador, según la lista de factores definidos por la DGPN para el segundo semestre del año.</t>
  </si>
  <si>
    <t>3- Refiérase a cómo los factores que se presentaron en el segundo semestre  incidieron en el resultado obtenido.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</si>
  <si>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</si>
  <si>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</si>
  <si>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</si>
  <si>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</si>
  <si>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</si>
  <si>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</si>
  <si>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</si>
  <si>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</si>
  <si>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</si>
  <si>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Factores</t>
  </si>
  <si>
    <t>Inicio</t>
  </si>
  <si>
    <t>Instrumento para el Informe de Ejecución Anual 2024</t>
  </si>
  <si>
    <r>
      <t xml:space="preserve">5- Al copiar el cuadro en el archivo de Word para el Informe, no incluya las columnas de: </t>
    </r>
    <r>
      <rPr>
        <b/>
        <u/>
        <sz val="11"/>
        <color theme="1"/>
        <rFont val="HendersonSansW00-BasicLight"/>
      </rPr>
      <t>Cumplimiento (I), Formato de Número (J)</t>
    </r>
    <r>
      <rPr>
        <sz val="11"/>
        <color theme="1"/>
        <rFont val="HendersonSansW00-BasicLight"/>
      </rPr>
      <t xml:space="preserve"> y </t>
    </r>
    <r>
      <rPr>
        <b/>
        <u/>
        <sz val="11"/>
        <color theme="1"/>
        <rFont val="HendersonSansW00-BasicLight"/>
      </rPr>
      <t>Razones (K)</t>
    </r>
    <r>
      <rPr>
        <sz val="11"/>
        <color theme="1"/>
        <rFont val="HendersonSansW00-BasicLight"/>
      </rPr>
      <t>.</t>
    </r>
  </si>
  <si>
    <t>Presupuesto 
Ejecutado</t>
  </si>
  <si>
    <t>Presupuesto 
Final</t>
  </si>
  <si>
    <t>Producto</t>
  </si>
  <si>
    <t>Ponderado Unidad de Medida</t>
  </si>
  <si>
    <t>En millones de colones</t>
  </si>
  <si>
    <t>Monto Presupuestado y Ejecutado en la Producción Cuantificable</t>
  </si>
  <si>
    <t>Anexo 1.</t>
  </si>
  <si>
    <t>Presupuesto de la Producción Cuantificable</t>
  </si>
  <si>
    <t xml:space="preserve"> - Si el producto cuenta con una Unidad de Medida, el porcentaje del ponderado corresponderá al 100%</t>
  </si>
  <si>
    <t>- Producto con una Unidad de Medida. El producto cuenta con un presupuesto final de ¢15.000.000,00</t>
  </si>
  <si>
    <t>- Producto con dos Unidades de Medida. El producto cuenta con un presupuesto final de ¢17.000.000,00</t>
  </si>
  <si>
    <t>- Producto con tres Unidades de Medida. El producto cuenta con un presupuesto final de ¢120.000.000,00</t>
  </si>
  <si>
    <t xml:space="preserve"> - Si el producto cuenta con más de una Unidad de Medida, el monto del presupuesto final deberá ponderarse entre las Unidades de Medida de ese producto, hasta distribuir el 100%.</t>
  </si>
  <si>
    <t>A continuación se proponen algunos ejemplos:</t>
  </si>
  <si>
    <t>A1.Producción</t>
  </si>
  <si>
    <t>Producción</t>
  </si>
  <si>
    <t>Anexo 1. Producción</t>
  </si>
  <si>
    <t>1- Ingrese los montos del Presupuesto Final y el Presupuesto Ejecutado por cada una de las unidades de medida, teniendo en consideración lo siguiente:</t>
  </si>
  <si>
    <t>PF.01. Servicios de difusión y desarrollo archivístico.</t>
  </si>
  <si>
    <t>PF.02. Servicios de facilitación del patrimonio documental y actividades del control notarial.</t>
  </si>
  <si>
    <t xml:space="preserve">Actividad de formación y capacitación </t>
  </si>
  <si>
    <t>Actividad artística-cultural.</t>
  </si>
  <si>
    <t>Servicios de facilitación brindados.</t>
  </si>
  <si>
    <t>Actividades de control de la función notarial</t>
  </si>
  <si>
    <t>Valor</t>
  </si>
  <si>
    <t>PF.01.01 Porcentaje de personas pertenecientes a las instituciones del Sistema Nacional de Archivos que participan  en las actividades de formación y capacitación.</t>
  </si>
  <si>
    <t>PF.01.02 Número de personas beneficiadas con las actividades culturales, artísticas y educativas realizadas en las regiones periférica</t>
  </si>
  <si>
    <t>PF.02.01 Calificación promedio de los servicios de facilitación brindados</t>
  </si>
  <si>
    <t>Porcentaje</t>
  </si>
  <si>
    <t>Falta de personal, sistema de control de citas que generaba retrasos significativos que obstaculizaban la ejecución de otras labores sustantivas.</t>
  </si>
  <si>
    <t>0.56</t>
  </si>
  <si>
    <t>1,485.01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</si>
</sst>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0%;;\-"/>
    <numFmt numFmtId="165" formatCode="0;\-0;\-"/>
  </numFmts>
  <fonts count="6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HendersonSansW00-BasicBold"/>
    </font>
    <font>
      <sz val="8"/>
      <color theme="1"/>
      <name val="HendersonSansW00-BasicLight"/>
    </font>
    <font>
      <sz val="11"/>
      <color theme="1"/>
      <name val="HendersonSansW00-BasicLight"/>
    </font>
    <font>
      <b/>
      <sz val="8"/>
      <color theme="1"/>
      <name val="HendersonSansW00-BasicLight"/>
    </font>
    <font>
      <b/>
      <sz val="8"/>
      <color theme="3"/>
      <name val="HendersonSansW00-BasicLight"/>
    </font>
    <font>
      <sz val="8"/>
      <color theme="3"/>
      <name val="HendersonSansW00-BasicLight"/>
    </font>
    <font>
      <b/>
      <vertAlign val="superscript"/>
      <sz val="8"/>
      <color theme="1"/>
      <name val="HendersonSansW00-BasicLight"/>
    </font>
    <font>
      <sz val="9"/>
      <color theme="1"/>
      <name val="HendersonSansW00-BasicLight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7" tint="0.39997558519241921"/>
      <name val="HendersonSansW00-BasicSmBd"/>
    </font>
    <font>
      <b/>
      <sz val="14"/>
      <color theme="3" tint="-0.249977111117893"/>
      <name val="HendersonSansW00-BasicLight"/>
    </font>
    <font>
      <sz val="11"/>
      <color rgb="FF1E2957"/>
      <name val="HendersonSansW00-BasicBold"/>
    </font>
    <font>
      <b/>
      <sz val="10"/>
      <color theme="1"/>
      <name val="HendersonSansW00-BasicLight"/>
    </font>
    <font>
      <sz val="10"/>
      <color theme="1"/>
      <name val="HendersonSansW00-BasicLight"/>
    </font>
    <font>
      <b/>
      <sz val="8"/>
      <color rgb="FFFFFFFF"/>
      <name val="HendersonSansW00-BasicLight"/>
    </font>
    <font>
      <i/>
      <sz val="11"/>
      <color theme="3" tint="-0.249977111117893"/>
      <name val="HendersonSansW00-BasicLight"/>
    </font>
    <font>
      <sz val="11"/>
      <color theme="1"/>
      <name val="Calibri"/>
      <family val="2"/>
      <scheme val="minor"/>
    </font>
    <font>
      <b/>
      <vertAlign val="superscript"/>
      <sz val="8"/>
      <color rgb="FFFFFFFF"/>
      <name val="HendersonSansW00-BasicLight"/>
    </font>
    <font>
      <b/>
      <sz val="10"/>
      <color rgb="FFFFD966"/>
      <name val="HendersonSansW00-BasicBold"/>
    </font>
    <font>
      <u/>
      <sz val="11"/>
      <color theme="10"/>
      <name val="Calibri"/>
      <family val="2"/>
      <scheme val="minor"/>
    </font>
    <font>
      <sz val="11"/>
      <color rgb="FFFFD966"/>
      <name val="HendersonSansW00-BasicBold"/>
    </font>
    <font>
      <b/>
      <sz val="11"/>
      <color theme="1"/>
      <name val="HendersonSansW00-BasicLight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4"/>
      <color rgb="FFFFD966"/>
      <name val="HendersonSansW00-BasicLight"/>
    </font>
    <font>
      <b/>
      <u/>
      <sz val="11"/>
      <color theme="1"/>
      <name val="HendersonSansW00-BasicLight"/>
    </font>
    <font>
      <sz val="11"/>
      <color theme="0"/>
      <name val="Calibri"/>
      <family val="2"/>
      <scheme val="minor"/>
    </font>
    <font>
      <b/>
      <sz val="10"/>
      <color rgb="FFFFFFFF"/>
      <name val="HendersonSansW00-BasicLight"/>
    </font>
    <font>
      <b/>
      <vertAlign val="superscript"/>
      <sz val="10"/>
      <color rgb="FFFFFFFF"/>
      <name val="HendersonSansW00-BasicLight"/>
    </font>
    <font>
      <b/>
      <sz val="10"/>
      <color theme="0"/>
      <name val="HendersonSansW00-BasicLight"/>
    </font>
    <font>
      <b/>
      <vertAlign val="superscript"/>
      <sz val="11"/>
      <color theme="0"/>
      <name val="HendersonSansW00-BasicLight"/>
    </font>
    <font>
      <b/>
      <sz val="9"/>
      <color rgb="FFFFFFFF"/>
      <name val="HendersonSansW00-BasicLight"/>
    </font>
    <font>
      <b/>
      <vertAlign val="superscript"/>
      <sz val="9"/>
      <color rgb="FFFFFFFF"/>
      <name val="HendersonSansW00-BasicLight"/>
    </font>
    <font>
      <b/>
      <sz val="9"/>
      <color theme="0"/>
      <name val="HendersonSansW00-BasicLight"/>
    </font>
    <font>
      <b/>
      <vertAlign val="superscript"/>
      <sz val="9"/>
      <color theme="0"/>
      <name val="HendersonSansW00-BasicLight"/>
    </font>
    <font>
      <b/>
      <sz val="9"/>
      <color theme="1"/>
      <name val="HendersonSansW00-BasicLight"/>
    </font>
    <font>
      <vertAlign val="superscript"/>
      <sz val="9"/>
      <color theme="1"/>
      <name val="HendersonSansW00-BasicLight"/>
    </font>
    <font>
      <b/>
      <sz val="14"/>
      <color theme="1"/>
      <name val="HendersonSansW00-BasicBold"/>
    </font>
    <font>
      <b/>
      <sz val="12"/>
      <color theme="1"/>
      <name val="HendersonSansW00-BasicBold"/>
    </font>
    <font>
      <b/>
      <sz val="11"/>
      <color theme="1"/>
      <name val="HendersonSansW00-BasicBold"/>
    </font>
    <font>
      <b/>
      <sz val="20"/>
      <color theme="1"/>
      <name val="HendersonSansW00-BasicBold"/>
    </font>
    <font>
      <b/>
      <sz val="12"/>
      <color rgb="FFFFFFFF"/>
      <name val="HendersonSansW00-BasicBold"/>
    </font>
    <font>
      <b/>
      <sz val="18"/>
      <color theme="1"/>
      <name val="HendersonSansW00-BasicBold"/>
    </font>
    <font>
      <sz val="12"/>
      <color theme="1"/>
      <name val="HendersonSansW00-BasicBold"/>
    </font>
    <font>
      <b/>
      <sz val="10"/>
      <color rgb="FFFFFFFF"/>
      <name val="HendersonSansW00-BasicBold"/>
    </font>
    <font>
      <sz val="8"/>
      <name val="Calibri"/>
      <family val="2"/>
      <scheme val="minor"/>
    </font>
    <font>
      <b/>
      <sz val="11"/>
      <color theme="0"/>
      <name val="HendersonSansW00-BasicBold"/>
    </font>
    <font>
      <sz val="9"/>
      <color rgb="FFFFD966"/>
      <name val="HendersonSansW00-BasicBold"/>
    </font>
    <font>
      <sz val="10"/>
      <color theme="1"/>
      <name val="HendersonSansW00-BasicBold"/>
    </font>
    <font>
      <sz val="10"/>
      <color rgb="FFFF0000"/>
      <name val="HendersonSansW00-BasicLight"/>
    </font>
    <font>
      <sz val="11"/>
      <color theme="1"/>
      <name val="Calibri"/>
      <scheme val="minor"/>
    </font>
    <font>
      <sz val="10"/>
      <color rgb="FF242424"/>
      <name val="Arial Unicode MS"/>
    </font>
    <font>
      <sz val="11"/>
      <color theme="1"/>
      <name val="HGMaruGothicMPRO"/>
      <family val="2"/>
      <charset val="128"/>
    </font>
    <font>
      <sz val="11"/>
      <color theme="0"/>
      <name val="HendersonSansW00-BasicBold"/>
    </font>
    <font>
      <sz val="14"/>
      <color theme="1"/>
      <name val="HendersonSansW00-BasicBold"/>
    </font>
    <font>
      <sz val="11"/>
      <color theme="1"/>
      <name val="HendersonSansW00-BasicBold"/>
    </font>
    <font>
      <b/>
      <sz val="12"/>
      <color theme="1"/>
      <name val="HendersonSansW00-BasicLight"/>
    </font>
  </fonts>
  <fills count="10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1F3864"/>
        <bgColor rgb="FF1F38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E295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11165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244061"/>
      </left>
      <right style="thin">
        <color rgb="FF244061"/>
      </right>
      <top/>
      <bottom style="thin">
        <color rgb="FF244061"/>
      </bottom>
      <diagonal/>
    </border>
    <border>
      <left style="thin">
        <color rgb="FF244061"/>
      </left>
      <right/>
      <top/>
      <bottom style="thin">
        <color rgb="FF24406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A6A6A6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rgb="FFA6A6A6"/>
      </top>
      <bottom style="thin">
        <color theme="0" tint="-0.34998626667073579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 style="thin">
        <color rgb="FF0070C0"/>
      </bottom>
      <diagonal/>
    </border>
    <border>
      <left/>
      <right style="thin">
        <color rgb="FF00B0F0"/>
      </right>
      <top style="thin">
        <color rgb="FF0070C0"/>
      </top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0000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/>
      <top style="thin">
        <color theme="0" tint="-0.34998626667073579"/>
      </top>
      <bottom/>
      <diagonal/>
    </border>
  </borders>
  <cellStyleXfs count="6">
    <xf numFmtId="0" fontId="0" fillId="0" borderId="0"/>
    <xf numFmtId="0" fontId="5" fillId="0" borderId="2"/>
    <xf numFmtId="43" fontId="27" fillId="0" borderId="0" applyFont="0" applyFill="0" applyBorder="0" applyAlignment="0" applyProtection="0"/>
    <xf numFmtId="0" fontId="30" fillId="0" borderId="2" applyNumberFormat="0" applyFill="0" applyBorder="0" applyAlignment="0" applyProtection="0"/>
    <xf numFmtId="0" fontId="4" fillId="0" borderId="2"/>
    <xf numFmtId="9" fontId="62" fillId="0" borderId="0" applyFont="0" applyFill="0" applyBorder="0" applyAlignment="0" applyProtection="0"/>
  </cellStyleXfs>
  <cellXfs count="16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8" fillId="4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0" fillId="0" borderId="8" xfId="0" applyBorder="1"/>
    <xf numFmtId="0" fontId="19" fillId="0" borderId="0" xfId="0" applyFont="1"/>
    <xf numFmtId="0" fontId="5" fillId="0" borderId="2" xfId="1"/>
    <xf numFmtId="0" fontId="11" fillId="0" borderId="2" xfId="1" applyFont="1"/>
    <xf numFmtId="0" fontId="24" fillId="0" borderId="14" xfId="1" applyFont="1" applyBorder="1" applyAlignment="1" applyProtection="1">
      <alignment horizontal="left" vertical="center" indent="1"/>
      <protection locked="0"/>
    </xf>
    <xf numFmtId="0" fontId="11" fillId="0" borderId="0" xfId="0" applyFont="1"/>
    <xf numFmtId="0" fontId="26" fillId="0" borderId="2" xfId="1" applyFont="1"/>
    <xf numFmtId="0" fontId="0" fillId="0" borderId="0" xfId="0" applyProtection="1">
      <protection hidden="1"/>
    </xf>
    <xf numFmtId="0" fontId="15" fillId="0" borderId="0" xfId="0" applyFont="1" applyAlignment="1">
      <alignment horizontal="left" vertical="center"/>
    </xf>
    <xf numFmtId="0" fontId="25" fillId="3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24" fillId="0" borderId="13" xfId="1" applyFont="1" applyBorder="1" applyAlignment="1">
      <alignment horizontal="left" vertical="center"/>
    </xf>
    <xf numFmtId="0" fontId="29" fillId="6" borderId="12" xfId="0" applyFont="1" applyFill="1" applyBorder="1" applyAlignment="1">
      <alignment horizontal="left" vertical="center" inden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64" fontId="24" fillId="0" borderId="3" xfId="0" applyNumberFormat="1" applyFont="1" applyBorder="1" applyAlignment="1" applyProtection="1">
      <alignment horizontal="right" vertical="center" indent="1"/>
      <protection locked="0"/>
    </xf>
    <xf numFmtId="0" fontId="4" fillId="0" borderId="2" xfId="4" applyProtection="1">
      <protection hidden="1"/>
    </xf>
    <xf numFmtId="0" fontId="4" fillId="0" borderId="2" xfId="4"/>
    <xf numFmtId="0" fontId="33" fillId="0" borderId="2" xfId="4" applyFont="1" applyAlignment="1">
      <alignment horizontal="left"/>
    </xf>
    <xf numFmtId="0" fontId="33" fillId="0" borderId="2" xfId="4" applyFont="1"/>
    <xf numFmtId="0" fontId="12" fillId="0" borderId="0" xfId="0" applyFont="1"/>
    <xf numFmtId="0" fontId="32" fillId="0" borderId="0" xfId="0" applyFont="1"/>
    <xf numFmtId="0" fontId="36" fillId="6" borderId="13" xfId="3" applyFont="1" applyFill="1" applyBorder="1" applyAlignment="1">
      <alignment horizontal="left" vertical="center" indent="2"/>
    </xf>
    <xf numFmtId="0" fontId="36" fillId="6" borderId="13" xfId="3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 indent="1"/>
    </xf>
    <xf numFmtId="0" fontId="39" fillId="7" borderId="13" xfId="4" applyFont="1" applyFill="1" applyBorder="1" applyAlignment="1" applyProtection="1">
      <alignment horizontal="center" vertical="center" wrapText="1"/>
      <protection hidden="1"/>
    </xf>
    <xf numFmtId="0" fontId="41" fillId="7" borderId="17" xfId="4" applyFont="1" applyFill="1" applyBorder="1" applyAlignment="1" applyProtection="1">
      <alignment horizontal="center" vertical="center" wrapText="1"/>
      <protection hidden="1"/>
    </xf>
    <xf numFmtId="0" fontId="43" fillId="7" borderId="13" xfId="4" applyFont="1" applyFill="1" applyBorder="1" applyAlignment="1" applyProtection="1">
      <alignment horizontal="center" vertical="center" wrapText="1"/>
      <protection hidden="1"/>
    </xf>
    <xf numFmtId="0" fontId="24" fillId="0" borderId="13" xfId="4" applyFont="1" applyBorder="1" applyAlignment="1" applyProtection="1">
      <alignment horizontal="left" vertical="center" wrapText="1"/>
      <protection locked="0"/>
    </xf>
    <xf numFmtId="0" fontId="24" fillId="0" borderId="13" xfId="4" applyFont="1" applyBorder="1" applyAlignment="1" applyProtection="1">
      <alignment horizontal="center" vertical="center" wrapText="1"/>
      <protection locked="0"/>
    </xf>
    <xf numFmtId="0" fontId="24" fillId="0" borderId="16" xfId="4" applyFont="1" applyBorder="1" applyAlignment="1" applyProtection="1">
      <alignment horizontal="left" vertical="center" wrapText="1" indent="1"/>
      <protection locked="0"/>
    </xf>
    <xf numFmtId="0" fontId="16" fillId="0" borderId="13" xfId="4" applyFont="1" applyBorder="1" applyAlignment="1" applyProtection="1">
      <alignment horizontal="left" vertical="center" wrapText="1"/>
      <protection locked="0"/>
    </xf>
    <xf numFmtId="0" fontId="16" fillId="0" borderId="13" xfId="4" applyFont="1" applyBorder="1" applyAlignment="1" applyProtection="1">
      <alignment horizontal="center" vertical="center" wrapText="1"/>
      <protection locked="0"/>
    </xf>
    <xf numFmtId="0" fontId="16" fillId="0" borderId="13" xfId="4" applyFont="1" applyBorder="1" applyAlignment="1" applyProtection="1">
      <alignment horizontal="left" vertical="center" wrapText="1" indent="1"/>
      <protection locked="0"/>
    </xf>
    <xf numFmtId="0" fontId="16" fillId="0" borderId="16" xfId="4" applyFont="1" applyBorder="1" applyAlignment="1" applyProtection="1">
      <alignment horizontal="left" vertical="center" wrapText="1" indent="1"/>
      <protection locked="0"/>
    </xf>
    <xf numFmtId="0" fontId="39" fillId="7" borderId="18" xfId="4" applyFont="1" applyFill="1" applyBorder="1" applyAlignment="1" applyProtection="1">
      <alignment horizontal="center" vertical="center" wrapText="1"/>
      <protection hidden="1"/>
    </xf>
    <xf numFmtId="0" fontId="41" fillId="7" borderId="19" xfId="4" applyFont="1" applyFill="1" applyBorder="1" applyAlignment="1" applyProtection="1">
      <alignment horizontal="center" vertical="center" wrapText="1"/>
      <protection hidden="1"/>
    </xf>
    <xf numFmtId="0" fontId="43" fillId="7" borderId="18" xfId="4" applyFont="1" applyFill="1" applyBorder="1" applyAlignment="1" applyProtection="1">
      <alignment horizontal="center" vertical="center" wrapText="1"/>
      <protection hidden="1"/>
    </xf>
    <xf numFmtId="0" fontId="45" fillId="7" borderId="19" xfId="4" applyFont="1" applyFill="1" applyBorder="1" applyAlignment="1" applyProtection="1">
      <alignment horizontal="center" vertical="center" wrapText="1"/>
      <protection hidden="1"/>
    </xf>
    <xf numFmtId="0" fontId="45" fillId="7" borderId="17" xfId="4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4" fillId="0" borderId="2" xfId="0" applyFont="1" applyBorder="1" applyAlignment="1" applyProtection="1">
      <alignment horizontal="left" vertical="center" wrapText="1" indent="1"/>
      <protection hidden="1"/>
    </xf>
    <xf numFmtId="0" fontId="49" fillId="0" borderId="2" xfId="0" applyFont="1" applyBorder="1" applyAlignment="1" applyProtection="1">
      <alignment horizontal="center" vertical="center"/>
      <protection hidden="1"/>
    </xf>
    <xf numFmtId="0" fontId="50" fillId="0" borderId="2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 wrapText="1"/>
      <protection hidden="1"/>
    </xf>
    <xf numFmtId="0" fontId="38" fillId="0" borderId="0" xfId="0" applyFont="1"/>
    <xf numFmtId="0" fontId="54" fillId="0" borderId="2" xfId="3" applyFont="1" applyFill="1" applyBorder="1" applyAlignment="1">
      <alignment horizontal="left" vertical="center" indent="2"/>
    </xf>
    <xf numFmtId="0" fontId="2" fillId="0" borderId="0" xfId="0" applyFont="1"/>
    <xf numFmtId="0" fontId="53" fillId="2" borderId="2" xfId="0" applyFont="1" applyFill="1" applyBorder="1" applyAlignment="1" applyProtection="1">
      <alignment vertical="center" wrapText="1"/>
      <protection hidden="1"/>
    </xf>
    <xf numFmtId="0" fontId="38" fillId="0" borderId="2" xfId="0" applyFont="1" applyBorder="1" applyProtection="1">
      <protection hidden="1"/>
    </xf>
    <xf numFmtId="165" fontId="58" fillId="8" borderId="2" xfId="0" applyNumberFormat="1" applyFont="1" applyFill="1" applyBorder="1" applyAlignment="1" applyProtection="1">
      <alignment horizontal="center" vertical="center"/>
      <protection hidden="1"/>
    </xf>
    <xf numFmtId="165" fontId="11" fillId="0" borderId="36" xfId="0" applyNumberFormat="1" applyFont="1" applyBorder="1" applyAlignment="1" applyProtection="1">
      <alignment horizontal="center" vertical="center"/>
      <protection hidden="1"/>
    </xf>
    <xf numFmtId="165" fontId="11" fillId="0" borderId="37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51" fillId="0" borderId="2" xfId="0" applyFont="1" applyBorder="1" applyAlignment="1" applyProtection="1">
      <alignment horizontal="center" vertical="center"/>
      <protection hidden="1"/>
    </xf>
    <xf numFmtId="0" fontId="52" fillId="0" borderId="2" xfId="0" applyFont="1" applyBorder="1" applyAlignment="1" applyProtection="1">
      <alignment horizontal="center" vertical="center"/>
      <protection hidden="1"/>
    </xf>
    <xf numFmtId="165" fontId="11" fillId="0" borderId="38" xfId="0" applyNumberFormat="1" applyFont="1" applyBorder="1" applyAlignment="1" applyProtection="1">
      <alignment horizontal="center" vertical="center"/>
      <protection hidden="1"/>
    </xf>
    <xf numFmtId="0" fontId="38" fillId="0" borderId="0" xfId="0" applyFont="1" applyProtection="1">
      <protection hidden="1"/>
    </xf>
    <xf numFmtId="0" fontId="54" fillId="0" borderId="0" xfId="0" applyFont="1" applyAlignment="1" applyProtection="1">
      <alignment horizontal="centerContinuous"/>
      <protection hidden="1"/>
    </xf>
    <xf numFmtId="0" fontId="9" fillId="0" borderId="35" xfId="0" applyFont="1" applyBorder="1" applyAlignment="1" applyProtection="1">
      <alignment horizontal="left" vertical="center"/>
      <protection locked="0"/>
    </xf>
    <xf numFmtId="0" fontId="11" fillId="0" borderId="0" xfId="0" applyFont="1" applyProtection="1">
      <protection hidden="1"/>
    </xf>
    <xf numFmtId="0" fontId="25" fillId="3" borderId="1" xfId="0" applyFont="1" applyFill="1" applyBorder="1" applyAlignment="1" applyProtection="1">
      <alignment horizontal="center" vertical="center" wrapText="1"/>
      <protection hidden="1"/>
    </xf>
    <xf numFmtId="0" fontId="25" fillId="3" borderId="2" xfId="0" applyFont="1" applyFill="1" applyBorder="1" applyAlignment="1" applyProtection="1">
      <alignment horizontal="center" vertical="center" wrapText="1"/>
      <protection hidden="1"/>
    </xf>
    <xf numFmtId="164" fontId="23" fillId="0" borderId="3" xfId="0" applyNumberFormat="1" applyFont="1" applyBorder="1" applyAlignment="1">
      <alignment horizontal="right" vertical="center" indent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vertical="center"/>
      <protection locked="0"/>
    </xf>
    <xf numFmtId="0" fontId="59" fillId="6" borderId="13" xfId="3" applyFont="1" applyFill="1" applyBorder="1" applyAlignment="1" applyProtection="1">
      <alignment horizontal="center" vertical="center"/>
      <protection hidden="1"/>
    </xf>
    <xf numFmtId="0" fontId="9" fillId="0" borderId="35" xfId="0" applyFont="1" applyBorder="1" applyProtection="1">
      <protection locked="0"/>
    </xf>
    <xf numFmtId="0" fontId="16" fillId="0" borderId="2" xfId="4" applyFont="1" applyAlignment="1" applyProtection="1">
      <alignment horizontal="left"/>
      <protection hidden="1"/>
    </xf>
    <xf numFmtId="0" fontId="11" fillId="0" borderId="2" xfId="4" applyFont="1" applyProtection="1">
      <protection hidden="1"/>
    </xf>
    <xf numFmtId="0" fontId="24" fillId="0" borderId="3" xfId="0" applyFont="1" applyBorder="1" applyAlignment="1">
      <alignment horizontal="left" vertical="center" wrapText="1"/>
    </xf>
    <xf numFmtId="0" fontId="24" fillId="0" borderId="4" xfId="2" applyNumberFormat="1" applyFont="1" applyBorder="1" applyAlignment="1" applyProtection="1">
      <alignment horizontal="right" vertical="center" indent="1"/>
    </xf>
    <xf numFmtId="0" fontId="33" fillId="0" borderId="2" xfId="4" applyFont="1" applyAlignment="1" applyProtection="1">
      <alignment horizontal="left"/>
      <protection hidden="1"/>
    </xf>
    <xf numFmtId="0" fontId="55" fillId="0" borderId="35" xfId="0" applyFont="1" applyBorder="1" applyAlignment="1" applyProtection="1">
      <alignment vertical="center"/>
      <protection locked="0"/>
    </xf>
    <xf numFmtId="0" fontId="24" fillId="0" borderId="14" xfId="1" applyFont="1" applyBorder="1" applyAlignment="1" applyProtection="1">
      <alignment horizontal="left" vertical="center" indent="1"/>
      <protection hidden="1"/>
    </xf>
    <xf numFmtId="0" fontId="31" fillId="6" borderId="13" xfId="3" applyFont="1" applyFill="1" applyBorder="1" applyAlignment="1" applyProtection="1">
      <alignment horizontal="center" vertical="center"/>
      <protection hidden="1"/>
    </xf>
    <xf numFmtId="0" fontId="24" fillId="0" borderId="3" xfId="0" applyFont="1" applyBorder="1" applyAlignment="1" applyProtection="1">
      <alignment horizontal="right" vertical="center" indent="1"/>
      <protection locked="0"/>
    </xf>
    <xf numFmtId="0" fontId="24" fillId="0" borderId="5" xfId="0" applyFont="1" applyBorder="1" applyAlignment="1">
      <alignment horizontal="right" vertical="center" indent="1"/>
    </xf>
    <xf numFmtId="0" fontId="24" fillId="0" borderId="4" xfId="0" applyFont="1" applyBorder="1" applyAlignment="1">
      <alignment horizontal="right" vertical="center" indent="1"/>
    </xf>
    <xf numFmtId="0" fontId="24" fillId="0" borderId="4" xfId="2" applyNumberFormat="1" applyFont="1" applyFill="1" applyBorder="1" applyAlignment="1" applyProtection="1">
      <alignment horizontal="right" vertical="center" indent="1"/>
    </xf>
    <xf numFmtId="9" fontId="24" fillId="0" borderId="3" xfId="0" applyNumberFormat="1" applyFont="1" applyBorder="1" applyAlignment="1" applyProtection="1">
      <alignment horizontal="right" vertical="center" indent="1"/>
      <protection locked="0"/>
    </xf>
    <xf numFmtId="0" fontId="61" fillId="0" borderId="4" xfId="0" applyFont="1" applyBorder="1" applyAlignment="1">
      <alignment horizontal="right" vertical="center" indent="1"/>
    </xf>
    <xf numFmtId="0" fontId="61" fillId="0" borderId="5" xfId="0" applyFont="1" applyBorder="1" applyAlignment="1">
      <alignment horizontal="right" vertical="center" indent="1"/>
    </xf>
    <xf numFmtId="0" fontId="65" fillId="9" borderId="2" xfId="0" applyFont="1" applyFill="1" applyBorder="1" applyAlignment="1">
      <alignment horizontal="center" vertical="center" wrapText="1"/>
    </xf>
    <xf numFmtId="0" fontId="65" fillId="9" borderId="0" xfId="0" applyFont="1" applyFill="1" applyAlignment="1">
      <alignment horizontal="center" vertical="center" wrapText="1"/>
    </xf>
    <xf numFmtId="0" fontId="63" fillId="0" borderId="2" xfId="0" applyFont="1" applyBorder="1" applyAlignment="1">
      <alignment horizontal="left" vertical="center"/>
    </xf>
    <xf numFmtId="0" fontId="0" fillId="0" borderId="2" xfId="0" applyBorder="1"/>
    <xf numFmtId="0" fontId="24" fillId="0" borderId="0" xfId="0" applyFont="1" applyAlignment="1" applyProtection="1">
      <alignment horizontal="left" vertical="center" wrapText="1"/>
      <protection hidden="1"/>
    </xf>
    <xf numFmtId="4" fontId="64" fillId="0" borderId="0" xfId="0" applyNumberFormat="1" applyFont="1" applyAlignment="1" applyProtection="1">
      <alignment horizontal="right" vertical="center"/>
      <protection locked="0"/>
    </xf>
    <xf numFmtId="0" fontId="66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1" fillId="0" borderId="0" xfId="0" applyFont="1"/>
    <xf numFmtId="0" fontId="11" fillId="0" borderId="0" xfId="0" quotePrefix="1" applyFont="1" applyAlignment="1">
      <alignment horizontal="left" vertical="center" wrapText="1"/>
    </xf>
    <xf numFmtId="0" fontId="67" fillId="0" borderId="0" xfId="0" quotePrefix="1" applyFont="1" applyAlignment="1">
      <alignment horizontal="left" vertical="center" wrapText="1"/>
    </xf>
    <xf numFmtId="10" fontId="64" fillId="0" borderId="0" xfId="5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68" fillId="0" borderId="0" xfId="0" applyFont="1" applyAlignment="1">
      <alignment horizontal="centerContinuous" vertical="center" wrapText="1"/>
    </xf>
    <xf numFmtId="4" fontId="24" fillId="0" borderId="5" xfId="0" applyNumberFormat="1" applyFont="1" applyBorder="1" applyAlignment="1">
      <alignment horizontal="right" vertical="center" indent="1"/>
    </xf>
    <xf numFmtId="0" fontId="4" fillId="0" borderId="2" xfId="4" applyProtection="1">
      <protection locked="0"/>
    </xf>
    <xf numFmtId="0" fontId="0" fillId="5" borderId="8" xfId="0" applyFill="1" applyBorder="1" applyAlignment="1">
      <alignment horizontal="center"/>
    </xf>
    <xf numFmtId="0" fontId="22" fillId="0" borderId="9" xfId="1" applyFont="1" applyBorder="1" applyAlignment="1" applyProtection="1">
      <alignment horizontal="left" indent="1"/>
      <protection locked="0"/>
    </xf>
    <xf numFmtId="0" fontId="22" fillId="0" borderId="10" xfId="1" applyFont="1" applyBorder="1" applyAlignment="1" applyProtection="1">
      <alignment horizontal="left" indent="1"/>
      <protection locked="0"/>
    </xf>
    <xf numFmtId="0" fontId="22" fillId="0" borderId="11" xfId="1" applyFont="1" applyBorder="1" applyAlignment="1" applyProtection="1">
      <alignment horizontal="left" indent="1"/>
      <protection locked="0"/>
    </xf>
    <xf numFmtId="0" fontId="20" fillId="6" borderId="2" xfId="1" applyFont="1" applyFill="1" applyAlignment="1">
      <alignment horizontal="center"/>
    </xf>
    <xf numFmtId="0" fontId="21" fillId="0" borderId="2" xfId="1" applyFont="1" applyAlignment="1">
      <alignment horizontal="center"/>
    </xf>
    <xf numFmtId="0" fontId="1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2" xfId="0" applyFont="1" applyBorder="1" applyAlignment="1" applyProtection="1">
      <alignment horizontal="left" vertical="center"/>
      <protection locked="0"/>
    </xf>
    <xf numFmtId="0" fontId="32" fillId="0" borderId="2" xfId="4" applyFont="1" applyAlignment="1" applyProtection="1">
      <alignment horizontal="center" wrapText="1"/>
      <protection hidden="1"/>
    </xf>
    <xf numFmtId="0" fontId="11" fillId="0" borderId="2" xfId="4" applyFont="1" applyAlignment="1" applyProtection="1">
      <alignment horizontal="center"/>
      <protection hidden="1"/>
    </xf>
    <xf numFmtId="0" fontId="33" fillId="0" borderId="2" xfId="4" applyFont="1" applyAlignment="1" applyProtection="1">
      <alignment horizontal="left"/>
      <protection locked="0"/>
    </xf>
    <xf numFmtId="0" fontId="16" fillId="0" borderId="39" xfId="4" applyFont="1" applyBorder="1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0" fontId="33" fillId="0" borderId="39" xfId="4" applyFont="1" applyBorder="1" applyAlignment="1" applyProtection="1">
      <alignment horizontal="left"/>
      <protection locked="0"/>
    </xf>
    <xf numFmtId="0" fontId="23" fillId="0" borderId="28" xfId="0" applyFont="1" applyBorder="1" applyAlignment="1" applyProtection="1">
      <alignment horizontal="center" vertical="center" wrapText="1"/>
      <protection hidden="1"/>
    </xf>
    <xf numFmtId="0" fontId="23" fillId="0" borderId="32" xfId="0" applyFont="1" applyBorder="1" applyAlignment="1" applyProtection="1">
      <alignment horizontal="center" vertical="center" wrapText="1"/>
      <protection hidden="1"/>
    </xf>
    <xf numFmtId="165" fontId="52" fillId="0" borderId="31" xfId="0" applyNumberFormat="1" applyFont="1" applyBorder="1" applyAlignment="1" applyProtection="1">
      <alignment horizontal="center" vertical="center"/>
      <protection hidden="1"/>
    </xf>
    <xf numFmtId="165" fontId="52" fillId="0" borderId="33" xfId="0" applyNumberFormat="1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165" fontId="51" fillId="0" borderId="30" xfId="0" applyNumberFormat="1" applyFont="1" applyBorder="1" applyAlignment="1" applyProtection="1">
      <alignment horizontal="center" vertical="center"/>
      <protection hidden="1"/>
    </xf>
    <xf numFmtId="165" fontId="51" fillId="0" borderId="31" xfId="0" applyNumberFormat="1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left" vertical="center"/>
      <protection hidden="1"/>
    </xf>
    <xf numFmtId="0" fontId="11" fillId="0" borderId="23" xfId="0" applyFont="1" applyBorder="1" applyAlignment="1" applyProtection="1">
      <alignment horizontal="left" vertical="center"/>
      <protection hidden="1"/>
    </xf>
    <xf numFmtId="165" fontId="51" fillId="0" borderId="27" xfId="0" applyNumberFormat="1" applyFont="1" applyBorder="1" applyAlignment="1" applyProtection="1">
      <alignment horizontal="center" vertical="center"/>
      <protection hidden="1"/>
    </xf>
    <xf numFmtId="165" fontId="51" fillId="0" borderId="29" xfId="0" applyNumberFormat="1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left" vertical="center"/>
      <protection hidden="1"/>
    </xf>
    <xf numFmtId="165" fontId="51" fillId="0" borderId="33" xfId="0" applyNumberFormat="1" applyFont="1" applyBorder="1" applyAlignment="1" applyProtection="1">
      <alignment horizontal="center" vertical="center"/>
      <protection hidden="1"/>
    </xf>
    <xf numFmtId="0" fontId="39" fillId="2" borderId="26" xfId="0" applyFont="1" applyFill="1" applyBorder="1" applyAlignment="1" applyProtection="1">
      <alignment horizontal="center" vertical="center" wrapText="1"/>
      <protection hidden="1"/>
    </xf>
    <xf numFmtId="0" fontId="39" fillId="2" borderId="27" xfId="0" applyFont="1" applyFill="1" applyBorder="1" applyAlignment="1" applyProtection="1">
      <alignment horizontal="center" vertical="center" wrapText="1"/>
      <protection hidden="1"/>
    </xf>
    <xf numFmtId="165" fontId="49" fillId="0" borderId="27" xfId="0" applyNumberFormat="1" applyFont="1" applyBorder="1" applyAlignment="1" applyProtection="1">
      <alignment horizontal="center" vertical="center"/>
      <protection hidden="1"/>
    </xf>
    <xf numFmtId="165" fontId="49" fillId="0" borderId="31" xfId="0" applyNumberFormat="1" applyFont="1" applyBorder="1" applyAlignment="1" applyProtection="1">
      <alignment horizontal="center" vertical="center"/>
      <protection hidden="1"/>
    </xf>
    <xf numFmtId="165" fontId="49" fillId="0" borderId="33" xfId="0" applyNumberFormat="1" applyFont="1" applyBorder="1" applyAlignment="1" applyProtection="1">
      <alignment horizontal="center" vertical="center"/>
      <protection hidden="1"/>
    </xf>
    <xf numFmtId="0" fontId="24" fillId="0" borderId="26" xfId="0" applyFont="1" applyBorder="1" applyAlignment="1" applyProtection="1">
      <alignment horizontal="left" vertical="center" wrapText="1" indent="1"/>
      <protection hidden="1"/>
    </xf>
    <xf numFmtId="0" fontId="24" fillId="0" borderId="28" xfId="0" applyFont="1" applyBorder="1" applyAlignment="1" applyProtection="1">
      <alignment horizontal="left" vertical="center" wrapText="1" indent="1"/>
      <protection hidden="1"/>
    </xf>
    <xf numFmtId="0" fontId="24" fillId="0" borderId="32" xfId="0" applyFont="1" applyBorder="1" applyAlignment="1" applyProtection="1">
      <alignment horizontal="left" vertical="center" wrapText="1" indent="1"/>
      <protection hidden="1"/>
    </xf>
    <xf numFmtId="0" fontId="24" fillId="0" borderId="20" xfId="0" applyFont="1" applyBorder="1" applyAlignment="1" applyProtection="1">
      <alignment horizontal="left" vertical="center" wrapText="1" indent="1"/>
      <protection hidden="1"/>
    </xf>
    <xf numFmtId="165" fontId="50" fillId="0" borderId="21" xfId="0" applyNumberFormat="1" applyFont="1" applyBorder="1" applyAlignment="1" applyProtection="1">
      <alignment horizontal="center" vertical="center"/>
      <protection hidden="1"/>
    </xf>
    <xf numFmtId="0" fontId="53" fillId="2" borderId="34" xfId="0" applyFont="1" applyFill="1" applyBorder="1" applyAlignment="1" applyProtection="1">
      <alignment horizontal="left" vertical="center" wrapText="1" indent="2"/>
      <protection hidden="1"/>
    </xf>
    <xf numFmtId="0" fontId="53" fillId="2" borderId="2" xfId="0" applyFont="1" applyFill="1" applyBorder="1" applyAlignment="1" applyProtection="1">
      <alignment horizontal="left" vertical="center" wrapText="1" indent="2"/>
      <protection hidden="1"/>
    </xf>
    <xf numFmtId="0" fontId="56" fillId="2" borderId="2" xfId="0" applyFont="1" applyFill="1" applyBorder="1" applyAlignment="1" applyProtection="1">
      <alignment horizontal="right" vertical="center" wrapText="1" indent="1"/>
      <protection hidden="1"/>
    </xf>
    <xf numFmtId="0" fontId="60" fillId="0" borderId="12" xfId="0" applyFont="1" applyBorder="1" applyAlignment="1" applyProtection="1">
      <alignment horizontal="center" vertical="center"/>
      <protection locked="0"/>
    </xf>
    <xf numFmtId="0" fontId="60" fillId="0" borderId="13" xfId="0" applyFont="1" applyBorder="1" applyAlignment="1" applyProtection="1">
      <alignment horizontal="center" vertical="center"/>
      <protection locked="0"/>
    </xf>
    <xf numFmtId="0" fontId="60" fillId="0" borderId="14" xfId="0" applyFont="1" applyBorder="1" applyAlignment="1" applyProtection="1">
      <alignment horizontal="center" vertical="center"/>
      <protection locked="0"/>
    </xf>
  </cellXfs>
  <cellStyles count="6">
    <cellStyle name="Hipervínculo" xfId="3" builtinId="8"/>
    <cellStyle name="Millares" xfId="2" builtinId="3"/>
    <cellStyle name="Normal" xfId="0" builtinId="0"/>
    <cellStyle name="Normal 2" xfId="1" xr:uid="{AFB17A57-F46B-4DBD-9074-A16BD55699BB}"/>
    <cellStyle name="Normal 3" xfId="4" xr:uid="{C7A5A32E-4121-434B-BABA-EE7A9BDB9B3F}"/>
    <cellStyle name="Porcentaje" xfId="5" builtinId="5"/>
  </cellStyles>
  <dxfs count="95">
    <dxf>
      <border>
        <left/>
        <right/>
        <top style="thin">
          <color theme="2" tint="-0.24994659260841701"/>
        </top>
        <bottom style="thin">
          <color theme="2" tint="-0.24994659260841701"/>
        </bottom>
        <vertical/>
        <horizontal/>
      </border>
    </dxf>
    <dxf>
      <numFmt numFmtId="164" formatCode="0.00%;;\-"/>
      <fill>
        <patternFill patternType="none">
          <bgColor auto="1"/>
        </patternFill>
      </fill>
    </dxf>
    <dxf>
      <numFmt numFmtId="166" formatCode="#,##0.00;\-#,##0.00;\-"/>
      <fill>
        <patternFill patternType="none">
          <bgColor auto="1"/>
        </patternFill>
      </fill>
    </dxf>
    <dxf>
      <numFmt numFmtId="164" formatCode="0.00%;;\-"/>
      <fill>
        <patternFill patternType="none">
          <bgColor auto="1"/>
        </patternFill>
      </fill>
    </dxf>
    <dxf>
      <numFmt numFmtId="166" formatCode="#,##0.00;\-#,##0.00;\-"/>
      <fill>
        <patternFill patternType="none">
          <bgColor auto="1"/>
        </patternFill>
      </fill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29">
    <tableStyle name="_-style" pivot="0" count="3" xr9:uid="{00000000-0011-0000-FFFF-FFFF00000000}">
      <tableStyleElement type="headerRow" dxfId="94"/>
      <tableStyleElement type="firstRowStripe" dxfId="93"/>
      <tableStyleElement type="secondRowStripe" dxfId="92"/>
    </tableStyle>
    <tableStyle name="_-style 2" pivot="0" count="3" xr9:uid="{00000000-0011-0000-FFFF-FFFF01000000}">
      <tableStyleElement type="headerRow" dxfId="91"/>
      <tableStyleElement type="firstRowStripe" dxfId="90"/>
      <tableStyleElement type="secondRowStripe" dxfId="89"/>
    </tableStyle>
    <tableStyle name="_-style 3" pivot="0" count="3" xr9:uid="{00000000-0011-0000-FFFF-FFFF02000000}">
      <tableStyleElement type="headerRow" dxfId="88"/>
      <tableStyleElement type="firstRowStripe" dxfId="87"/>
      <tableStyleElement type="secondRowStripe" dxfId="86"/>
    </tableStyle>
    <tableStyle name="_-style 4" pivot="0" count="3" xr9:uid="{00000000-0011-0000-FFFF-FFFF03000000}">
      <tableStyleElement type="headerRow" dxfId="85"/>
      <tableStyleElement type="firstRowStripe" dxfId="84"/>
      <tableStyleElement type="secondRowStripe" dxfId="83"/>
    </tableStyle>
    <tableStyle name="_-style 5" pivot="0" count="3" xr9:uid="{00000000-0011-0000-FFFF-FFFF04000000}">
      <tableStyleElement type="headerRow" dxfId="82"/>
      <tableStyleElement type="firstRowStripe" dxfId="81"/>
      <tableStyleElement type="secondRowStripe" dxfId="80"/>
    </tableStyle>
    <tableStyle name="_-style 6" pivot="0" count="3" xr9:uid="{00000000-0011-0000-FFFF-FFFF05000000}">
      <tableStyleElement type="headerRow" dxfId="79"/>
      <tableStyleElement type="firstRowStripe" dxfId="78"/>
      <tableStyleElement type="secondRowStripe" dxfId="77"/>
    </tableStyle>
    <tableStyle name="_-style 7" pivot="0" count="3" xr9:uid="{00000000-0011-0000-FFFF-FFFF06000000}">
      <tableStyleElement type="headerRow" dxfId="76"/>
      <tableStyleElement type="firstRowStripe" dxfId="75"/>
      <tableStyleElement type="secondRowStripe" dxfId="74"/>
    </tableStyle>
    <tableStyle name="_-style 8" pivot="0" count="3" xr9:uid="{00000000-0011-0000-FFFF-FFFF07000000}">
      <tableStyleElement type="headerRow" dxfId="73"/>
      <tableStyleElement type="firstRowStripe" dxfId="72"/>
      <tableStyleElement type="secondRowStripe" dxfId="71"/>
    </tableStyle>
    <tableStyle name="_-style 9" pivot="0" count="3" xr9:uid="{00000000-0011-0000-FFFF-FFFF08000000}">
      <tableStyleElement type="headerRow" dxfId="70"/>
      <tableStyleElement type="firstRowStripe" dxfId="69"/>
      <tableStyleElement type="secondRowStripe" dxfId="68"/>
    </tableStyle>
    <tableStyle name="_-style 10" pivot="0" count="3" xr9:uid="{00000000-0011-0000-FFFF-FFFF09000000}">
      <tableStyleElement type="headerRow" dxfId="67"/>
      <tableStyleElement type="firstRowStripe" dxfId="66"/>
      <tableStyleElement type="secondRowStripe" dxfId="65"/>
    </tableStyle>
    <tableStyle name="_-style 11" pivot="0" count="3" xr9:uid="{00000000-0011-0000-FFFF-FFFF0A000000}">
      <tableStyleElement type="headerRow" dxfId="64"/>
      <tableStyleElement type="firstRowStripe" dxfId="63"/>
      <tableStyleElement type="secondRowStripe" dxfId="62"/>
    </tableStyle>
    <tableStyle name="_-style 12" pivot="0" count="3" xr9:uid="{00000000-0011-0000-FFFF-FFFF0B000000}">
      <tableStyleElement type="headerRow" dxfId="61"/>
      <tableStyleElement type="firstRowStripe" dxfId="60"/>
      <tableStyleElement type="secondRowStripe" dxfId="59"/>
    </tableStyle>
    <tableStyle name="_-style 13" pivot="0" count="3" xr9:uid="{00000000-0011-0000-FFFF-FFFF0C000000}">
      <tableStyleElement type="headerRow" dxfId="58"/>
      <tableStyleElement type="firstRowStripe" dxfId="57"/>
      <tableStyleElement type="secondRowStripe" dxfId="56"/>
    </tableStyle>
    <tableStyle name="_-style 14" pivot="0" count="3" xr9:uid="{00000000-0011-0000-FFFF-FFFF0D000000}">
      <tableStyleElement type="headerRow" dxfId="55"/>
      <tableStyleElement type="firstRowStripe" dxfId="54"/>
      <tableStyleElement type="secondRowStripe" dxfId="53"/>
    </tableStyle>
    <tableStyle name="_-style 15" pivot="0" count="3" xr9:uid="{00000000-0011-0000-FFFF-FFFF0E000000}">
      <tableStyleElement type="headerRow" dxfId="52"/>
      <tableStyleElement type="firstRowStripe" dxfId="51"/>
      <tableStyleElement type="secondRowStripe" dxfId="50"/>
    </tableStyle>
    <tableStyle name="_-style 16" pivot="0" count="3" xr9:uid="{00000000-0011-0000-FFFF-FFFF0F000000}">
      <tableStyleElement type="headerRow" dxfId="49"/>
      <tableStyleElement type="firstRowStripe" dxfId="48"/>
      <tableStyleElement type="secondRowStripe" dxfId="47"/>
    </tableStyle>
    <tableStyle name="_-style 17" pivot="0" count="3" xr9:uid="{00000000-0011-0000-FFFF-FFFF10000000}">
      <tableStyleElement type="headerRow" dxfId="46"/>
      <tableStyleElement type="firstRowStripe" dxfId="45"/>
      <tableStyleElement type="secondRowStripe" dxfId="44"/>
    </tableStyle>
    <tableStyle name="_-style 18" pivot="0" count="3" xr9:uid="{00000000-0011-0000-FFFF-FFFF11000000}">
      <tableStyleElement type="headerRow" dxfId="43"/>
      <tableStyleElement type="firstRowStripe" dxfId="42"/>
      <tableStyleElement type="secondRowStripe" dxfId="41"/>
    </tableStyle>
    <tableStyle name="_-style 19" pivot="0" count="3" xr9:uid="{00000000-0011-0000-FFFF-FFFF12000000}">
      <tableStyleElement type="headerRow" dxfId="40"/>
      <tableStyleElement type="firstRowStripe" dxfId="39"/>
      <tableStyleElement type="secondRowStripe" dxfId="38"/>
    </tableStyle>
    <tableStyle name="_-style 20" pivot="0" count="3" xr9:uid="{00000000-0011-0000-FFFF-FFFF13000000}">
      <tableStyleElement type="headerRow" dxfId="37"/>
      <tableStyleElement type="firstRowStripe" dxfId="36"/>
      <tableStyleElement type="secondRowStripe" dxfId="35"/>
    </tableStyle>
    <tableStyle name="_-style 21" pivot="0" count="3" xr9:uid="{00000000-0011-0000-FFFF-FFFF14000000}">
      <tableStyleElement type="headerRow" dxfId="34"/>
      <tableStyleElement type="firstRowStripe" dxfId="33"/>
      <tableStyleElement type="secondRowStripe" dxfId="32"/>
    </tableStyle>
    <tableStyle name="_-style 22" pivot="0" count="3" xr9:uid="{00000000-0011-0000-FFFF-FFFF15000000}">
      <tableStyleElement type="headerRow" dxfId="31"/>
      <tableStyleElement type="firstRowStripe" dxfId="30"/>
      <tableStyleElement type="secondRowStripe" dxfId="29"/>
    </tableStyle>
    <tableStyle name="_-style 23" pivot="0" count="3" xr9:uid="{00000000-0011-0000-FFFF-FFFF16000000}">
      <tableStyleElement type="headerRow" dxfId="28"/>
      <tableStyleElement type="firstRowStripe" dxfId="27"/>
      <tableStyleElement type="secondRowStripe" dxfId="26"/>
    </tableStyle>
    <tableStyle name="_-style 24" pivot="0" count="3" xr9:uid="{00000000-0011-0000-FFFF-FFFF17000000}">
      <tableStyleElement type="headerRow" dxfId="25"/>
      <tableStyleElement type="firstRowStripe" dxfId="24"/>
      <tableStyleElement type="secondRowStripe" dxfId="23"/>
    </tableStyle>
    <tableStyle name="_-style 25" pivot="0" count="3" xr9:uid="{00000000-0011-0000-FFFF-FFFF18000000}">
      <tableStyleElement type="headerRow" dxfId="22"/>
      <tableStyleElement type="firstRowStripe" dxfId="21"/>
      <tableStyleElement type="secondRowStripe" dxfId="20"/>
    </tableStyle>
    <tableStyle name="_-style 26" pivot="0" count="3" xr9:uid="{00000000-0011-0000-FFFF-FFFF19000000}">
      <tableStyleElement type="headerRow" dxfId="19"/>
      <tableStyleElement type="firstRowStripe" dxfId="18"/>
      <tableStyleElement type="secondRowStripe" dxfId="17"/>
    </tableStyle>
    <tableStyle name="_-style 27" pivot="0" count="3" xr9:uid="{00000000-0011-0000-FFFF-FFFF1A000000}">
      <tableStyleElement type="headerRow" dxfId="16"/>
      <tableStyleElement type="firstRowStripe" dxfId="15"/>
      <tableStyleElement type="secondRowStripe" dxfId="14"/>
    </tableStyle>
    <tableStyle name="_-style 28" pivot="0" count="3" xr9:uid="{00000000-0011-0000-FFFF-FFFF1B000000}">
      <tableStyleElement type="headerRow" dxfId="13"/>
      <tableStyleElement type="firstRowStripe" dxfId="12"/>
      <tableStyleElement type="secondRowStripe" dxfId="11"/>
    </tableStyle>
    <tableStyle name="_-style 29" pivot="0" count="3" xr9:uid="{00000000-0011-0000-FFFF-FFFF1C000000}">
      <tableStyleElement type="headerRow" dxfId="10"/>
      <tableStyleElement type="firstRowStripe" dxfId="9"/>
      <tableStyleElement type="secondRowStripe" dxfId="8"/>
    </tableStyle>
  </tableStyles>
  <colors>
    <mruColors>
      <color rgb="FF111165"/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183515</xdr:colOff>
      <xdr:row>0</xdr:row>
      <xdr:rowOff>0</xdr:rowOff>
    </xdr:from>
    <xdr:to>
      <xdr:col>7</xdr:col>
      <xdr:colOff>691515</xdr:colOff>
      <xdr:row>3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D2DD4D-517A-4DBB-B4CF-B3B0AE8B0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30675" y="0"/>
          <a:ext cx="427990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99060</xdr:colOff>
      <xdr:row>7</xdr:row>
      <xdr:rowOff>6773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5F9B48-62F6-426F-91E5-C032A184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120140" cy="1119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</xdr:colOff>
      <xdr:row>0</xdr:row>
      <xdr:rowOff>0</xdr:rowOff>
    </xdr:from>
    <xdr:to>
      <xdr:col>10</xdr:col>
      <xdr:colOff>3180347</xdr:colOff>
      <xdr:row>4</xdr:row>
      <xdr:rowOff>25854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312388-7D43-4F16-B9A3-F35D71D6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1080" y="0"/>
          <a:ext cx="4937760" cy="742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63061</xdr:colOff>
      <xdr:row>5</xdr:row>
      <xdr:rowOff>312033</xdr:rowOff>
    </xdr:from>
    <xdr:to>
      <xdr:col>19</xdr:col>
      <xdr:colOff>767218</xdr:colOff>
      <xdr:row>15</xdr:row>
      <xdr:rowOff>75467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5524BE9-9E48-F6FB-834B-7872C332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0834" y="1325147"/>
          <a:ext cx="9666316" cy="1902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8</xdr:col>
      <xdr:colOff>63061</xdr:colOff>
      <xdr:row>15</xdr:row>
      <xdr:rowOff>173488</xdr:rowOff>
    </xdr:from>
    <xdr:to>
      <xdr:col>19</xdr:col>
      <xdr:colOff>767218</xdr:colOff>
      <xdr:row>28</xdr:row>
      <xdr:rowOff>90708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A83779B-DBA2-EBF9-A4AD-587E8A37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0834" y="3325397"/>
          <a:ext cx="9666316" cy="2281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449580</xdr:colOff>
      <xdr:row>5</xdr:row>
      <xdr:rowOff>213360</xdr:rowOff>
    </xdr:from>
    <xdr:to>
      <xdr:col>16</xdr:col>
      <xdr:colOff>696109</xdr:colOff>
      <xdr:row>14</xdr:row>
      <xdr:rowOff>116541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944CFF-96D6-43FA-AC7E-E423B1D3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8320" y="1226820"/>
          <a:ext cx="9573409" cy="1876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</xdr:colOff>
      <xdr:row>0</xdr:row>
      <xdr:rowOff>0</xdr:rowOff>
    </xdr:from>
    <xdr:to>
      <xdr:col>10</xdr:col>
      <xdr:colOff>3299460</xdr:colOff>
      <xdr:row>4</xdr:row>
      <xdr:rowOff>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1E899E-DFEE-8FBD-7BE0-0BA2D5E6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4820" y="0"/>
          <a:ext cx="4945380" cy="743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2646</xdr:colOff>
      <xdr:row>5</xdr:row>
      <xdr:rowOff>194734</xdr:rowOff>
    </xdr:from>
    <xdr:to>
      <xdr:col>19</xdr:col>
      <xdr:colOff>674716</xdr:colOff>
      <xdr:row>15</xdr:row>
      <xdr:rowOff>31096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6CB8D1-E2C8-43D9-963A-F265C0E9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7867" y="1058334"/>
          <a:ext cx="9666316" cy="1902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8</xdr:col>
      <xdr:colOff>2646</xdr:colOff>
      <xdr:row>15</xdr:row>
      <xdr:rowOff>129117</xdr:rowOff>
    </xdr:from>
    <xdr:to>
      <xdr:col>19</xdr:col>
      <xdr:colOff>674716</xdr:colOff>
      <xdr:row>27</xdr:row>
      <xdr:rowOff>175069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A7259B-0609-4139-A1BA-BB1DCB4B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7867" y="3058584"/>
          <a:ext cx="9666316" cy="2281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11704320</xdr:colOff>
      <xdr:row>44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7CEA07-B61D-357F-5214-FBFE7F35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1704320" cy="76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11704320</xdr:colOff>
      <xdr:row>55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D2677A-64FA-FD3A-3CF6-61633245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56620"/>
          <a:ext cx="11704320" cy="1699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11704320</xdr:colOff>
      <xdr:row>65</xdr:row>
      <xdr:rowOff>53340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E2731A-D399-B9A8-F932-CFC04B39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55880"/>
          <a:ext cx="11704320" cy="1516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150052-C055-47A0-AD08-F7F7861C7CC5}" name="Tabla1" displayName="Tabla1" ref="A1:B191" totalsRowShown="0" headerRowDxfId="7">
  <autoFilter ref="A1:B191" xr:uid="{E4150052-C055-47A0-AD08-F7F7861C7CC5}"/>
  <tableColumns count="2">
    <tableColumn id="1" xr3:uid="{5FB63E7B-2A84-48E5-B8FC-D5CD6084853E}" name="Título"/>
    <tableColumn id="2" xr3:uid="{E6274511-5119-4854-B73E-78B54BCF0AD0}" name="Centro Gestor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Personalizado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FFC000"/>
      </a:hlink>
      <a:folHlink>
        <a:srgbClr val="FFC0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opLeftCell="XFD1" workbookViewId="0">
      <selection sqref="A1:XFD1048576"/>
    </sheetView>
  </sheetViews>
  <sheetFormatPr baseColWidth="10" defaultColWidth="0" defaultRowHeight="15" customHeight="1"/>
  <cols>
    <col min="1" max="1" width="59.5703125" hidden="1" customWidth="1"/>
    <col min="2" max="2" width="77.7109375" hidden="1" customWidth="1"/>
    <col min="3" max="3" width="14.42578125" hidden="1" customWidth="1"/>
    <col min="4" max="4" width="59.5703125" hidden="1" customWidth="1"/>
    <col min="5" max="5" width="14.42578125" hidden="1" customWidth="1"/>
    <col min="6" max="6" width="39.140625" hidden="1" customWidth="1"/>
    <col min="7" max="8" width="14.42578125" hidden="1" customWidth="1"/>
    <col min="9" max="9" width="22" hidden="1" customWidth="1"/>
    <col min="10" max="10" width="49" hidden="1" customWidth="1"/>
    <col min="11" max="13" width="14.42578125" hidden="1" customWidth="1"/>
    <col min="14" max="14" width="13.7109375" hidden="1" customWidth="1"/>
    <col min="15" max="15" width="11.5703125" hidden="1" customWidth="1"/>
    <col min="16" max="16" width="11.42578125" hidden="1" customWidth="1"/>
    <col min="17" max="17" width="6.7109375" hidden="1" customWidth="1"/>
    <col min="18" max="18" width="18.28515625" hidden="1" customWidth="1"/>
    <col min="19" max="19" width="11.85546875" hidden="1" customWidth="1"/>
    <col min="20" max="20" width="11.7109375" hidden="1" customWidth="1"/>
    <col min="21" max="21" width="33.140625" hidden="1" customWidth="1"/>
    <col min="22" max="22" width="11.7109375" hidden="1" customWidth="1"/>
    <col min="23" max="23" width="13.7109375" hidden="1" customWidth="1"/>
    <col min="24" max="24" width="8.42578125" hidden="1" customWidth="1"/>
    <col min="25" max="25" width="11.7109375" hidden="1" customWidth="1"/>
    <col min="26" max="26" width="13.7109375" hidden="1" customWidth="1"/>
    <col min="27" max="31" width="8.42578125" hidden="1" customWidth="1"/>
    <col min="32" max="16384" width="14.42578125" hidden="1"/>
  </cols>
  <sheetData>
    <row r="1" spans="1:21" ht="14.25" customHeight="1">
      <c r="A1" s="5" t="s">
        <v>26</v>
      </c>
      <c r="B1" s="5" t="s">
        <v>32</v>
      </c>
      <c r="D1" s="6" t="s">
        <v>26</v>
      </c>
      <c r="F1" s="7" t="s">
        <v>32</v>
      </c>
      <c r="I1" s="6" t="s">
        <v>26</v>
      </c>
      <c r="J1" s="8" t="s">
        <v>1</v>
      </c>
      <c r="N1" s="1" t="s">
        <v>27</v>
      </c>
      <c r="Q1" s="15"/>
      <c r="T1" s="56" t="s">
        <v>362</v>
      </c>
      <c r="U1" s="56" t="s">
        <v>362</v>
      </c>
    </row>
    <row r="2" spans="1:21" ht="14.25" customHeight="1">
      <c r="A2" s="9" t="s">
        <v>0</v>
      </c>
      <c r="B2" s="9" t="s">
        <v>101</v>
      </c>
      <c r="C2" s="3"/>
      <c r="D2" t="str" cm="1">
        <f t="array" ref="D2:D28">+_xlfn.UNIQUE(Título)</f>
        <v>101 Asamblea Legislativa</v>
      </c>
      <c r="F2" t="str" cm="1">
        <f t="array" ref="F2:F21">IFERROR(_xlfn._xlws.FILTER(Centro_Gestor,Título=Inicio!C9),"")</f>
        <v>749 00 Actividades Centrales</v>
      </c>
      <c r="N2" s="1" t="s">
        <v>33</v>
      </c>
      <c r="Q2" s="15"/>
      <c r="T2" s="49" t="s">
        <v>333</v>
      </c>
      <c r="U2" s="49" t="s">
        <v>338</v>
      </c>
    </row>
    <row r="3" spans="1:21" ht="16.149999999999999" customHeight="1">
      <c r="A3" s="9" t="s">
        <v>1</v>
      </c>
      <c r="B3" s="9" t="s">
        <v>102</v>
      </c>
      <c r="C3" s="3"/>
      <c r="D3" t="str">
        <v>102 Contraloría General de la República</v>
      </c>
      <c r="F3" t="str">
        <v>751 01 Centro de Investigación y Conservación del Patrimonio</v>
      </c>
      <c r="I3" s="7" t="s">
        <v>32</v>
      </c>
      <c r="J3" s="8" t="s">
        <v>31</v>
      </c>
      <c r="N3" s="1" t="s">
        <v>35</v>
      </c>
      <c r="Q3" s="15"/>
      <c r="T3" s="49" t="s">
        <v>252</v>
      </c>
      <c r="U3" s="49" t="s">
        <v>334</v>
      </c>
    </row>
    <row r="4" spans="1:21" ht="16.149999999999999" customHeight="1">
      <c r="A4" s="9" t="s">
        <v>1</v>
      </c>
      <c r="B4" s="9" t="s">
        <v>103</v>
      </c>
      <c r="C4" s="3"/>
      <c r="D4" t="str">
        <v>103 Defensoría de los Habitantes de la República</v>
      </c>
      <c r="F4" t="str">
        <v>751 02 Museo Nacional de Costa Rica</v>
      </c>
      <c r="N4" s="1" t="s">
        <v>40</v>
      </c>
      <c r="Q4" s="15"/>
      <c r="T4" s="49" t="s">
        <v>254</v>
      </c>
      <c r="U4" t="s">
        <v>335</v>
      </c>
    </row>
    <row r="5" spans="1:21" ht="14.25" customHeight="1">
      <c r="A5" s="9" t="s">
        <v>2</v>
      </c>
      <c r="B5" s="9" t="s">
        <v>104</v>
      </c>
      <c r="C5" s="3"/>
      <c r="D5" t="str">
        <v>201 Presidencia de la República</v>
      </c>
      <c r="F5" t="str">
        <v>751 03 Museo de Arte Costarricense</v>
      </c>
      <c r="N5" s="1" t="s">
        <v>46</v>
      </c>
      <c r="Q5" s="15"/>
      <c r="T5" t="s">
        <v>256</v>
      </c>
      <c r="U5" s="49" t="s">
        <v>339</v>
      </c>
    </row>
    <row r="6" spans="1:21" ht="14.25" customHeight="1">
      <c r="A6" s="9" t="s">
        <v>3</v>
      </c>
      <c r="B6" s="9" t="s">
        <v>105</v>
      </c>
      <c r="D6" t="str">
        <v>202 Ministerio de la Presidencia</v>
      </c>
      <c r="F6" t="str">
        <v>751 04 Museo Histórico Cultural Juan Santamaria</v>
      </c>
      <c r="N6" s="1" t="s">
        <v>53</v>
      </c>
      <c r="Q6" s="15"/>
      <c r="T6" t="s">
        <v>258</v>
      </c>
      <c r="U6" t="s">
        <v>336</v>
      </c>
    </row>
    <row r="7" spans="1:21" ht="14.25" customHeight="1">
      <c r="A7" s="9" t="s">
        <v>3</v>
      </c>
      <c r="B7" s="9" t="s">
        <v>106</v>
      </c>
      <c r="C7" s="3"/>
      <c r="D7" t="str">
        <v>203 Ministerio de Gobernación y Policía</v>
      </c>
      <c r="F7" t="str">
        <v>751 05 Museo Dr. Rafael Ángel Calderon Guardia</v>
      </c>
      <c r="N7" s="1" t="s">
        <v>57</v>
      </c>
      <c r="Q7" s="15"/>
      <c r="T7" t="s">
        <v>260</v>
      </c>
      <c r="U7" t="s">
        <v>337</v>
      </c>
    </row>
    <row r="8" spans="1:21" ht="16.149999999999999" customHeight="1">
      <c r="A8" s="9" t="s">
        <v>3</v>
      </c>
      <c r="B8" s="9" t="s">
        <v>107</v>
      </c>
      <c r="C8" s="3"/>
      <c r="D8" t="str">
        <v>204 Ministerio de Relaciones Exteriores y Culto</v>
      </c>
      <c r="F8" t="str">
        <v>751 06 Museo de Arte y Diseño Contemporáneo</v>
      </c>
      <c r="N8" s="1" t="s">
        <v>61</v>
      </c>
      <c r="Q8" s="15"/>
      <c r="T8" s="102" t="s">
        <v>380</v>
      </c>
      <c r="U8" s="102" t="s">
        <v>379</v>
      </c>
    </row>
    <row r="9" spans="1:21" ht="16.149999999999999" customHeight="1">
      <c r="A9" s="9" t="s">
        <v>3</v>
      </c>
      <c r="B9" s="9" t="s">
        <v>108</v>
      </c>
      <c r="C9" s="3"/>
      <c r="D9" t="str">
        <v>205 Ministerio de Seguridad Pública</v>
      </c>
      <c r="F9" t="str">
        <v>751 07 Centro Cultural e Histórico José Figueres Ferrer</v>
      </c>
      <c r="N9" s="1" t="s">
        <v>67</v>
      </c>
      <c r="Q9" s="15"/>
      <c r="T9" s="49" t="s">
        <v>331</v>
      </c>
      <c r="U9" s="49" t="s">
        <v>331</v>
      </c>
    </row>
    <row r="10" spans="1:21" ht="14.25" customHeight="1">
      <c r="A10" s="9" t="s">
        <v>3</v>
      </c>
      <c r="B10" s="9" t="s">
        <v>109</v>
      </c>
      <c r="C10" s="3"/>
      <c r="D10" t="str">
        <v>206 Ministerio de Hacienda</v>
      </c>
      <c r="F10" t="str">
        <v>751 08 Casa de la Cultura de Puntarenas</v>
      </c>
      <c r="N10" s="1" t="s">
        <v>72</v>
      </c>
      <c r="Q10" s="15"/>
      <c r="T10" s="49" t="s">
        <v>96</v>
      </c>
      <c r="U10" s="49" t="s">
        <v>96</v>
      </c>
    </row>
    <row r="11" spans="1:21" ht="14.25" customHeight="1">
      <c r="A11" s="9" t="s">
        <v>4</v>
      </c>
      <c r="B11" s="9" t="s">
        <v>110</v>
      </c>
      <c r="C11" s="3"/>
      <c r="D11" t="str">
        <v>207 Ministerio de Agricultura y Ganadería</v>
      </c>
      <c r="F11" t="str">
        <v>753 00 Gestión y Desarrollo Cultural</v>
      </c>
      <c r="Q11" s="15"/>
    </row>
    <row r="12" spans="1:21" ht="14.25" customHeight="1">
      <c r="A12" s="9" t="s">
        <v>4</v>
      </c>
      <c r="B12" s="9" t="s">
        <v>111</v>
      </c>
      <c r="D12" t="str">
        <v>208 Ministerio de Economía Industria y Comercio</v>
      </c>
      <c r="F12" t="str">
        <v>755 00 Sistema Nacional de Bibliotecas</v>
      </c>
      <c r="Q12" s="15"/>
      <c r="R12" s="15"/>
      <c r="S12" s="15"/>
    </row>
    <row r="13" spans="1:21" ht="14.25" customHeight="1">
      <c r="A13" s="9" t="s">
        <v>4</v>
      </c>
      <c r="B13" s="9" t="s">
        <v>112</v>
      </c>
      <c r="C13" s="3"/>
      <c r="D13" t="str">
        <v>209 Ministerio de Obras Públicas y Transportes</v>
      </c>
      <c r="F13" t="str">
        <v>758 00 Promoción de las Artes</v>
      </c>
      <c r="Q13" s="15"/>
      <c r="R13" s="15"/>
      <c r="S13" s="15"/>
    </row>
    <row r="14" spans="1:21" ht="14.25" customHeight="1">
      <c r="A14" s="9" t="s">
        <v>4</v>
      </c>
      <c r="B14" s="9" t="s">
        <v>114</v>
      </c>
      <c r="C14" s="3"/>
      <c r="D14" t="str">
        <v>210 Ministerio de Educación Pública</v>
      </c>
      <c r="F14" t="str">
        <v>758 01 Centro Nacional de la Música</v>
      </c>
      <c r="Q14" s="15"/>
      <c r="R14" s="15"/>
      <c r="S14" s="15"/>
    </row>
    <row r="15" spans="1:21" ht="14.25" customHeight="1">
      <c r="A15" s="9" t="s">
        <v>5</v>
      </c>
      <c r="B15" s="9" t="s">
        <v>116</v>
      </c>
      <c r="C15" s="3"/>
      <c r="D15" t="str">
        <v>211 Ministerio de Salud</v>
      </c>
      <c r="F15" t="str">
        <v>758 02 Sistema Nacional de Educación Musical</v>
      </c>
      <c r="Q15" s="15"/>
      <c r="R15" s="15"/>
      <c r="S15" s="15"/>
      <c r="T15" s="15"/>
      <c r="U15" s="15"/>
    </row>
    <row r="16" spans="1:21" ht="14.25" customHeight="1">
      <c r="A16" s="9" t="s">
        <v>5</v>
      </c>
      <c r="B16" s="9" t="s">
        <v>118</v>
      </c>
      <c r="D16" t="str">
        <v>212 Ministerio de Trabajo y Seguridad Social</v>
      </c>
      <c r="F16" t="str">
        <v>758 03 Teatro Nacional</v>
      </c>
    </row>
    <row r="17" spans="1:18" ht="14.25" customHeight="1">
      <c r="A17" s="9" t="s">
        <v>5</v>
      </c>
      <c r="B17" s="9" t="s">
        <v>120</v>
      </c>
      <c r="C17" s="3"/>
      <c r="D17" t="str">
        <v>213 Ministerio de Cultura y Juventud</v>
      </c>
      <c r="F17" t="str">
        <v>758 04 Teatro Popular Melico Salazar</v>
      </c>
    </row>
    <row r="18" spans="1:18" ht="14.25" customHeight="1">
      <c r="A18" s="9" t="s">
        <v>5</v>
      </c>
      <c r="B18" s="9" t="s">
        <v>122</v>
      </c>
      <c r="C18" s="3"/>
      <c r="D18" t="str">
        <v>214 Ministerio de Justicia y Paz</v>
      </c>
      <c r="F18" t="str">
        <v>758 05 Centro Costarricense de Producción Cinematográfica</v>
      </c>
      <c r="N18" s="49" t="s">
        <v>316</v>
      </c>
      <c r="O18" s="49" t="s">
        <v>317</v>
      </c>
      <c r="Q18" s="49" t="s">
        <v>326</v>
      </c>
      <c r="R18" s="49" t="s">
        <v>327</v>
      </c>
    </row>
    <row r="19" spans="1:18" ht="14.25" customHeight="1">
      <c r="A19" s="9" t="s">
        <v>5</v>
      </c>
      <c r="B19" s="9" t="s">
        <v>124</v>
      </c>
      <c r="C19" s="3"/>
      <c r="D19" t="str">
        <v>215 Ministerio de Vivienda y Asentamientos Humanos</v>
      </c>
      <c r="F19" t="str">
        <v>758 06 Centro de Producción Artística y Cultural</v>
      </c>
      <c r="M19">
        <v>1</v>
      </c>
      <c r="N19">
        <f>+IF(AND('C.8_U.Medida'!C7&lt;&gt;"",'C.8_U.Medida'!F7&lt;0.45,'C.8_U.Medida'!H7&lt;0.9),1,0)</f>
        <v>0</v>
      </c>
      <c r="O19">
        <f>+IF(AND('C.8_U.Medida'!C7&lt;&gt;"",'C.8_U.Medida'!F7&gt;=0.45,'C.8_U.Medida'!H7&lt;0.9),1,0)</f>
        <v>0</v>
      </c>
      <c r="Q19">
        <f>+IF(AND('C.10_Indicadores'!C7&lt;&gt;"",'C.10_Indicadores'!F7&lt;0.45,'C.10_Indicadores'!H7&lt;0.9),1,0)</f>
        <v>0</v>
      </c>
      <c r="R19">
        <f>+IF(AND('C.10_Indicadores'!C7&lt;&gt;"",'C.10_Indicadores'!F7&gt;=0.45,'C.10_Indicadores'!H7&lt;0.9),1,0)</f>
        <v>0</v>
      </c>
    </row>
    <row r="20" spans="1:18" ht="14.25" customHeight="1">
      <c r="A20" s="9" t="s">
        <v>5</v>
      </c>
      <c r="B20" s="9" t="s">
        <v>126</v>
      </c>
      <c r="C20" s="3"/>
      <c r="D20" t="str">
        <v>216 Ministerio de Comercio Exterior</v>
      </c>
      <c r="F20" t="str">
        <v>759 00 Dirección General de Archivo Nacional</v>
      </c>
      <c r="M20">
        <v>2</v>
      </c>
      <c r="N20">
        <f>+IF(AND('C.8_U.Medida'!C8&lt;&gt;"",'C.8_U.Medida'!F8&lt;0.45,'C.8_U.Medida'!H8&lt;0.9),1,0)</f>
        <v>0</v>
      </c>
      <c r="O20">
        <f>+IF(AND('C.8_U.Medida'!C8&lt;&gt;"",'C.8_U.Medida'!F8&gt;=0.45,'C.8_U.Medida'!H8&lt;0.9),1,0)</f>
        <v>0</v>
      </c>
      <c r="Q20">
        <f>+IF(AND('C.10_Indicadores'!C8&lt;&gt;"",'C.10_Indicadores'!F8&lt;0.45,'C.10_Indicadores'!H8&lt;0.9),1,0)</f>
        <v>0</v>
      </c>
      <c r="R20">
        <f>+IF(AND('C.10_Indicadores'!C8&lt;&gt;"",'C.10_Indicadores'!F8&gt;=0.45,'C.10_Indicadores'!H8&lt;0.9),1,0)</f>
        <v>0</v>
      </c>
    </row>
    <row r="21" spans="1:18" ht="14.25" customHeight="1">
      <c r="A21" s="9" t="s">
        <v>6</v>
      </c>
      <c r="B21" s="9" t="s">
        <v>128</v>
      </c>
      <c r="C21" s="3"/>
      <c r="D21" t="str">
        <v>217 Ministerio de Planificación Nacional y Política Económica</v>
      </c>
      <c r="F21" t="str">
        <v>760 00 Consejo Nacional de la Política Pública de la Persona Joven</v>
      </c>
      <c r="M21">
        <v>3</v>
      </c>
      <c r="N21">
        <f>+IF(AND('C.8_U.Medida'!C9&lt;&gt;"",'C.8_U.Medida'!F9&lt;0.45,'C.8_U.Medida'!H9&lt;0.9),1,0)</f>
        <v>0</v>
      </c>
      <c r="O21">
        <f>+IF(AND('C.8_U.Medida'!C9&lt;&gt;"",'C.8_U.Medida'!F9&gt;=0.45,'C.8_U.Medida'!H9&lt;0.9),1,0)</f>
        <v>0</v>
      </c>
      <c r="Q21">
        <f>+IF(AND('C.10_Indicadores'!C9&lt;&gt;"",'C.10_Indicadores'!F9&lt;0.45,'C.10_Indicadores'!H9&lt;0.9),1,0)</f>
        <v>0</v>
      </c>
      <c r="R21">
        <f>+IF(AND('C.10_Indicadores'!C9&lt;&gt;"",'C.10_Indicadores'!F9&gt;=0.45,'C.10_Indicadores'!H9&lt;0.9),1,0)</f>
        <v>0</v>
      </c>
    </row>
    <row r="22" spans="1:18" ht="14.25" customHeight="1">
      <c r="A22" s="9" t="s">
        <v>6</v>
      </c>
      <c r="B22" s="9" t="s">
        <v>130</v>
      </c>
      <c r="D22" t="str">
        <v>218 Ministerio de Ciencia Innovación Tecnología y Telecomunicaciones</v>
      </c>
      <c r="M22">
        <v>4</v>
      </c>
      <c r="N22">
        <f>+IF(AND('C.8_U.Medida'!C10&lt;&gt;"",'C.8_U.Medida'!F10&lt;0.45,'C.8_U.Medida'!H10&lt;0.9),1,0)</f>
        <v>0</v>
      </c>
      <c r="O22">
        <f>+IF(AND('C.8_U.Medida'!C10&lt;&gt;"",'C.8_U.Medida'!F10&gt;=0.45,'C.8_U.Medida'!H10&lt;0.9),1,0)</f>
        <v>1</v>
      </c>
      <c r="Q22">
        <f>+IF(AND('C.10_Indicadores'!C10&lt;&gt;"",'C.10_Indicadores'!F10&lt;0.45,'C.10_Indicadores'!H10&lt;0.9),1,0)</f>
        <v>0</v>
      </c>
      <c r="R22">
        <f>+IF(AND('C.10_Indicadores'!C10&lt;&gt;"",'C.10_Indicadores'!F10&gt;=0.45,'C.10_Indicadores'!H10&lt;0.9),1,0)</f>
        <v>0</v>
      </c>
    </row>
    <row r="23" spans="1:18" ht="14.25" customHeight="1">
      <c r="A23" s="9" t="s">
        <v>6</v>
      </c>
      <c r="B23" s="9" t="s">
        <v>132</v>
      </c>
      <c r="C23" s="3"/>
      <c r="D23" t="str">
        <v>219 Ministerio de Ambiente y Energía</v>
      </c>
      <c r="M23">
        <v>5</v>
      </c>
      <c r="N23">
        <f>+IF(AND('C.8_U.Medida'!C11&lt;&gt;"",'C.8_U.Medida'!F11&lt;0.45,'C.8_U.Medida'!H11&lt;0.9),1,0)</f>
        <v>0</v>
      </c>
      <c r="O23">
        <f>+IF(AND('C.8_U.Medida'!C11&lt;&gt;"",'C.8_U.Medida'!F11&gt;=0.45,'C.8_U.Medida'!H11&lt;0.9),1,0)</f>
        <v>0</v>
      </c>
      <c r="Q23">
        <f>+IF(AND('C.10_Indicadores'!C11&lt;&gt;"",'C.10_Indicadores'!F11&lt;0.45,'C.10_Indicadores'!H11&lt;0.9),1,0)</f>
        <v>0</v>
      </c>
      <c r="R23">
        <f>+IF(AND('C.10_Indicadores'!C11&lt;&gt;"",'C.10_Indicadores'!F11&gt;=0.45,'C.10_Indicadores'!H11&lt;0.9),1,0)</f>
        <v>0</v>
      </c>
    </row>
    <row r="24" spans="1:18" ht="14.25" customHeight="1">
      <c r="A24" s="9" t="s">
        <v>6</v>
      </c>
      <c r="B24" s="9" t="s">
        <v>134</v>
      </c>
      <c r="C24" s="3"/>
      <c r="D24" t="str">
        <v>230 Servicio de la Deuda Pública</v>
      </c>
      <c r="M24">
        <v>6</v>
      </c>
      <c r="N24">
        <f>+IF(AND('C.8_U.Medida'!C12&lt;&gt;"",'C.8_U.Medida'!F12&lt;0.45,'C.8_U.Medida'!H12&lt;0.9),1,0)</f>
        <v>0</v>
      </c>
      <c r="O24">
        <f>+IF(AND('C.8_U.Medida'!C12&lt;&gt;"",'C.8_U.Medida'!F12&gt;=0.45,'C.8_U.Medida'!H12&lt;0.9),1,0)</f>
        <v>0</v>
      </c>
      <c r="Q24">
        <f>+IF(AND('C.10_Indicadores'!C12&lt;&gt;"",'C.10_Indicadores'!F12&lt;0.45,'C.10_Indicadores'!H12&lt;0.9),1,0)</f>
        <v>0</v>
      </c>
      <c r="R24">
        <f>+IF(AND('C.10_Indicadores'!C12&lt;&gt;"",'C.10_Indicadores'!F12&gt;=0.45,'C.10_Indicadores'!H12&lt;0.9),1,0)</f>
        <v>0</v>
      </c>
    </row>
    <row r="25" spans="1:18" ht="14.25" customHeight="1">
      <c r="A25" s="9" t="s">
        <v>6</v>
      </c>
      <c r="B25" s="9" t="s">
        <v>135</v>
      </c>
      <c r="C25" s="3"/>
      <c r="D25" t="str">
        <v>231 Regímenes de Pensiones</v>
      </c>
      <c r="M25">
        <v>7</v>
      </c>
      <c r="N25">
        <f>+IF(AND('C.8_U.Medida'!C13&lt;&gt;"",'C.8_U.Medida'!F13&lt;0.45,'C.8_U.Medida'!H13&lt;0.9),1,0)</f>
        <v>0</v>
      </c>
      <c r="O25">
        <f>+IF(AND('C.8_U.Medida'!C13&lt;&gt;"",'C.8_U.Medida'!F13&gt;=0.45,'C.8_U.Medida'!H13&lt;0.9),1,0)</f>
        <v>0</v>
      </c>
      <c r="Q25">
        <f>+IF(AND('C.10_Indicadores'!C13&lt;&gt;"",'C.10_Indicadores'!F13&lt;0.45,'C.10_Indicadores'!H13&lt;0.9),1,0)</f>
        <v>0</v>
      </c>
      <c r="R25">
        <f>+IF(AND('C.10_Indicadores'!C13&lt;&gt;"",'C.10_Indicadores'!F13&gt;=0.45,'C.10_Indicadores'!H13&lt;0.9),1,0)</f>
        <v>0</v>
      </c>
    </row>
    <row r="26" spans="1:18" ht="14.25" customHeight="1">
      <c r="A26" s="9" t="s">
        <v>6</v>
      </c>
      <c r="B26" s="9" t="s">
        <v>136</v>
      </c>
      <c r="C26" s="3"/>
      <c r="D26" t="str">
        <v>232 Partidas Específicas</v>
      </c>
      <c r="M26">
        <v>8</v>
      </c>
      <c r="N26">
        <f>+IF(AND('C.8_U.Medida'!C14&lt;&gt;"",'C.8_U.Medida'!F14&lt;0.45,'C.8_U.Medida'!H14&lt;0.9),1,0)</f>
        <v>0</v>
      </c>
      <c r="O26">
        <f>+IF(AND('C.8_U.Medida'!C14&lt;&gt;"",'C.8_U.Medida'!F14&gt;=0.45,'C.8_U.Medida'!H14&lt;0.9),1,0)</f>
        <v>0</v>
      </c>
      <c r="Q26">
        <f>+IF(AND('C.10_Indicadores'!C14&lt;&gt;"",'C.10_Indicadores'!F14&lt;0.45,'C.10_Indicadores'!H14&lt;0.9),1,0)</f>
        <v>0</v>
      </c>
      <c r="R26">
        <f>+IF(AND('C.10_Indicadores'!C14&lt;&gt;"",'C.10_Indicadores'!F14&gt;=0.45,'C.10_Indicadores'!H14&lt;0.9),1,0)</f>
        <v>0</v>
      </c>
    </row>
    <row r="27" spans="1:18" ht="14.25" customHeight="1">
      <c r="A27" s="9" t="s">
        <v>7</v>
      </c>
      <c r="B27" s="9" t="s">
        <v>137</v>
      </c>
      <c r="C27" s="3"/>
      <c r="D27" t="str">
        <v>301 Poder Judicial</v>
      </c>
      <c r="M27">
        <v>9</v>
      </c>
      <c r="N27">
        <f>+IF(AND('C.8_U.Medida'!C15&lt;&gt;"",'C.8_U.Medida'!F15&lt;0.45,'C.8_U.Medida'!H15&lt;0.9),1,0)</f>
        <v>0</v>
      </c>
      <c r="O27">
        <f>+IF(AND('C.8_U.Medida'!C15&lt;&gt;"",'C.8_U.Medida'!F15&gt;=0.45,'C.8_U.Medida'!H15&lt;0.9),1,0)</f>
        <v>0</v>
      </c>
      <c r="Q27">
        <f>+IF(AND('C.10_Indicadores'!C15&lt;&gt;"",'C.10_Indicadores'!F15&lt;0.45,'C.10_Indicadores'!H15&lt;0.9),1,0)</f>
        <v>0</v>
      </c>
      <c r="R27">
        <f>+IF(AND('C.10_Indicadores'!C15&lt;&gt;"",'C.10_Indicadores'!F15&gt;=0.45,'C.10_Indicadores'!H15&lt;0.9),1,0)</f>
        <v>0</v>
      </c>
    </row>
    <row r="28" spans="1:18" ht="14.25" customHeight="1">
      <c r="A28" s="9" t="s">
        <v>7</v>
      </c>
      <c r="B28" s="9" t="s">
        <v>138</v>
      </c>
      <c r="D28" t="str">
        <v>401 Tribunal Supremo de Elecciones</v>
      </c>
      <c r="M28">
        <v>10</v>
      </c>
      <c r="N28">
        <f>+IF(AND('C.8_U.Medida'!C16&lt;&gt;"",'C.8_U.Medida'!F16&lt;0.45,'C.8_U.Medida'!H16&lt;0.9),1,0)</f>
        <v>0</v>
      </c>
      <c r="O28">
        <f>+IF(AND('C.8_U.Medida'!C16&lt;&gt;"",'C.8_U.Medida'!F16&gt;=0.45,'C.8_U.Medida'!H16&lt;0.9),1,0)</f>
        <v>0</v>
      </c>
      <c r="Q28">
        <f>+IF(AND('C.10_Indicadores'!C16&lt;&gt;"",'C.10_Indicadores'!F16&lt;0.45,'C.10_Indicadores'!H16&lt;0.9),1,0)</f>
        <v>0</v>
      </c>
      <c r="R28">
        <f>+IF(AND('C.10_Indicadores'!C16&lt;&gt;"",'C.10_Indicadores'!F16&gt;=0.45,'C.10_Indicadores'!H16&lt;0.9),1,0)</f>
        <v>0</v>
      </c>
    </row>
    <row r="29" spans="1:18" ht="14.25" customHeight="1">
      <c r="A29" s="9" t="s">
        <v>7</v>
      </c>
      <c r="B29" s="9" t="s">
        <v>139</v>
      </c>
      <c r="C29" s="3"/>
      <c r="M29">
        <v>11</v>
      </c>
      <c r="N29">
        <f>+IF(AND('C.8_U.Medida'!C17&lt;&gt;"",'C.8_U.Medida'!F17&lt;0.45,'C.8_U.Medida'!H17&lt;0.9),1,0)</f>
        <v>0</v>
      </c>
      <c r="O29">
        <f>+IF(AND('C.8_U.Medida'!C17&lt;&gt;"",'C.8_U.Medida'!F17&gt;=0.45,'C.8_U.Medida'!H17&lt;0.9),1,0)</f>
        <v>0</v>
      </c>
      <c r="Q29">
        <f>+IF(AND('C.10_Indicadores'!C17&lt;&gt;"",'C.10_Indicadores'!F17&lt;0.45,'C.10_Indicadores'!H17&lt;0.9),1,0)</f>
        <v>0</v>
      </c>
      <c r="R29">
        <f>+IF(AND('C.10_Indicadores'!C17&lt;&gt;"",'C.10_Indicadores'!F17&gt;=0.45,'C.10_Indicadores'!H17&lt;0.9),1,0)</f>
        <v>0</v>
      </c>
    </row>
    <row r="30" spans="1:18" ht="14.25" customHeight="1">
      <c r="A30" s="9" t="s">
        <v>7</v>
      </c>
      <c r="B30" s="9" t="s">
        <v>140</v>
      </c>
      <c r="C30" s="3"/>
      <c r="M30">
        <v>12</v>
      </c>
      <c r="N30">
        <f>+IF(AND('C.8_U.Medida'!C18&lt;&gt;"",'C.8_U.Medida'!F18&lt;0.45,'C.8_U.Medida'!H18&lt;0.9),1,0)</f>
        <v>0</v>
      </c>
      <c r="O30">
        <f>+IF(AND('C.8_U.Medida'!C18&lt;&gt;"",'C.8_U.Medida'!F18&gt;=0.45,'C.8_U.Medida'!H18&lt;0.9),1,0)</f>
        <v>0</v>
      </c>
      <c r="Q30">
        <f>+IF(AND('C.10_Indicadores'!C18&lt;&gt;"",'C.10_Indicadores'!F18&lt;0.45,'C.10_Indicadores'!H18&lt;0.9),1,0)</f>
        <v>0</v>
      </c>
      <c r="R30">
        <f>+IF(AND('C.10_Indicadores'!C18&lt;&gt;"",'C.10_Indicadores'!F18&gt;=0.45,'C.10_Indicadores'!H18&lt;0.9),1,0)</f>
        <v>0</v>
      </c>
    </row>
    <row r="31" spans="1:18" ht="14.25" customHeight="1">
      <c r="A31" s="9" t="s">
        <v>7</v>
      </c>
      <c r="B31" s="9" t="s">
        <v>141</v>
      </c>
      <c r="C31" s="3"/>
      <c r="F31" s="110" t="s">
        <v>113</v>
      </c>
      <c r="G31" s="110"/>
      <c r="M31">
        <v>13</v>
      </c>
      <c r="N31">
        <f>+IF(AND('C.8_U.Medida'!C19&lt;&gt;"",'C.8_U.Medida'!F19&lt;0.45,'C.8_U.Medida'!H19&lt;0.9),1,0)</f>
        <v>0</v>
      </c>
      <c r="O31">
        <f>+IF(AND('C.8_U.Medida'!C19&lt;&gt;"",'C.8_U.Medida'!F19&gt;=0.45,'C.8_U.Medida'!H19&lt;0.9),1,0)</f>
        <v>0</v>
      </c>
      <c r="Q31">
        <f>+IF(AND('C.10_Indicadores'!C19&lt;&gt;"",'C.10_Indicadores'!F19&lt;0.45,'C.10_Indicadores'!H19&lt;0.9),1,0)</f>
        <v>0</v>
      </c>
      <c r="R31">
        <f>+IF(AND('C.10_Indicadores'!C19&lt;&gt;"",'C.10_Indicadores'!F19&gt;=0.45,'C.10_Indicadores'!H19&lt;0.9),1,0)</f>
        <v>0</v>
      </c>
    </row>
    <row r="32" spans="1:18" ht="14.25" customHeight="1">
      <c r="A32" s="9" t="s">
        <v>7</v>
      </c>
      <c r="B32" s="9" t="s">
        <v>142</v>
      </c>
      <c r="C32" s="3"/>
      <c r="F32" s="8" t="s">
        <v>115</v>
      </c>
      <c r="G32" s="8">
        <v>0</v>
      </c>
      <c r="M32">
        <v>14</v>
      </c>
      <c r="N32">
        <f>+IF(AND('C.8_U.Medida'!C20&lt;&gt;"",'C.8_U.Medida'!F20&lt;0.45,'C.8_U.Medida'!H20&lt;0.9),1,0)</f>
        <v>0</v>
      </c>
      <c r="O32">
        <f>+IF(AND('C.8_U.Medida'!C20&lt;&gt;"",'C.8_U.Medida'!F20&gt;=0.45,'C.8_U.Medida'!H20&lt;0.9),1,0)</f>
        <v>0</v>
      </c>
      <c r="Q32">
        <f>+IF(AND('C.10_Indicadores'!C20&lt;&gt;"",'C.10_Indicadores'!F20&lt;0.45,'C.10_Indicadores'!H20&lt;0.9),1,0)</f>
        <v>0</v>
      </c>
      <c r="R32">
        <f>+IF(AND('C.10_Indicadores'!C20&lt;&gt;"",'C.10_Indicadores'!F20&gt;=0.45,'C.10_Indicadores'!H20&lt;0.9),1,0)</f>
        <v>0</v>
      </c>
    </row>
    <row r="33" spans="1:18" ht="14.25" customHeight="1">
      <c r="A33" s="9" t="s">
        <v>7</v>
      </c>
      <c r="B33" s="9" t="s">
        <v>143</v>
      </c>
      <c r="C33" s="3"/>
      <c r="F33" s="8" t="s">
        <v>117</v>
      </c>
      <c r="G33" s="8">
        <v>1</v>
      </c>
      <c r="M33">
        <v>15</v>
      </c>
      <c r="N33">
        <f>+IF(AND('C.8_U.Medida'!C21&lt;&gt;"",'C.8_U.Medida'!F21&lt;0.45,'C.8_U.Medida'!H21&lt;0.9),1,0)</f>
        <v>0</v>
      </c>
      <c r="O33">
        <f>+IF(AND('C.8_U.Medida'!C21&lt;&gt;"",'C.8_U.Medida'!F21&gt;=0.45,'C.8_U.Medida'!H21&lt;0.9),1,0)</f>
        <v>0</v>
      </c>
      <c r="Q33">
        <f>+IF(AND('C.10_Indicadores'!C21&lt;&gt;"",'C.10_Indicadores'!F21&lt;0.45,'C.10_Indicadores'!H21&lt;0.9),1,0)</f>
        <v>0</v>
      </c>
      <c r="R33">
        <f>+IF(AND('C.10_Indicadores'!C21&lt;&gt;"",'C.10_Indicadores'!F21&gt;=0.45,'C.10_Indicadores'!H21&lt;0.9),1,0)</f>
        <v>0</v>
      </c>
    </row>
    <row r="34" spans="1:18" ht="14.25" customHeight="1">
      <c r="A34" s="9" t="s">
        <v>8</v>
      </c>
      <c r="B34" s="9" t="s">
        <v>28</v>
      </c>
      <c r="C34" s="3"/>
      <c r="F34" s="8" t="s">
        <v>119</v>
      </c>
      <c r="G34" s="8">
        <v>2</v>
      </c>
      <c r="M34">
        <v>16</v>
      </c>
      <c r="N34">
        <f>+IF(AND('C.8_U.Medida'!C22&lt;&gt;"",'C.8_U.Medida'!F22&lt;0.45,'C.8_U.Medida'!H22&lt;0.9),1,0)</f>
        <v>0</v>
      </c>
      <c r="O34">
        <f>+IF(AND('C.8_U.Medida'!C22&lt;&gt;"",'C.8_U.Medida'!F22&gt;=0.45,'C.8_U.Medida'!H22&lt;0.9),1,0)</f>
        <v>0</v>
      </c>
      <c r="Q34">
        <f>+IF(AND('C.10_Indicadores'!C22&lt;&gt;"",'C.10_Indicadores'!F22&lt;0.45,'C.10_Indicadores'!H22&lt;0.9),1,0)</f>
        <v>0</v>
      </c>
      <c r="R34">
        <f>+IF(AND('C.10_Indicadores'!C22&lt;&gt;"",'C.10_Indicadores'!F22&gt;=0.45,'C.10_Indicadores'!H22&lt;0.9),1,0)</f>
        <v>0</v>
      </c>
    </row>
    <row r="35" spans="1:18" ht="14.25" customHeight="1">
      <c r="A35" s="9" t="s">
        <v>8</v>
      </c>
      <c r="B35" s="9" t="s">
        <v>144</v>
      </c>
      <c r="F35" s="8" t="s">
        <v>121</v>
      </c>
      <c r="G35" s="8">
        <v>3</v>
      </c>
      <c r="M35">
        <v>17</v>
      </c>
      <c r="N35">
        <f>+IF(AND('C.8_U.Medida'!C23&lt;&gt;"",'C.8_U.Medida'!F23&lt;0.45,'C.8_U.Medida'!H23&lt;0.9),1,0)</f>
        <v>0</v>
      </c>
      <c r="O35">
        <f>+IF(AND('C.8_U.Medida'!C23&lt;&gt;"",'C.8_U.Medida'!F23&gt;=0.45,'C.8_U.Medida'!H23&lt;0.9),1,0)</f>
        <v>0</v>
      </c>
      <c r="Q35">
        <f>+IF(AND('C.10_Indicadores'!C23&lt;&gt;"",'C.10_Indicadores'!F23&lt;0.45,'C.10_Indicadores'!H23&lt;0.9),1,0)</f>
        <v>0</v>
      </c>
      <c r="R35">
        <f>+IF(AND('C.10_Indicadores'!C23&lt;&gt;"",'C.10_Indicadores'!F23&gt;=0.45,'C.10_Indicadores'!H23&lt;0.9),1,0)</f>
        <v>0</v>
      </c>
    </row>
    <row r="36" spans="1:18" ht="14.25" customHeight="1">
      <c r="A36" s="9" t="s">
        <v>8</v>
      </c>
      <c r="B36" s="9" t="s">
        <v>38</v>
      </c>
      <c r="C36" s="3"/>
      <c r="F36" s="8" t="s">
        <v>123</v>
      </c>
      <c r="G36" s="8">
        <v>5</v>
      </c>
      <c r="M36">
        <v>18</v>
      </c>
      <c r="N36">
        <f>+IF(AND('C.8_U.Medida'!C24&lt;&gt;"",'C.8_U.Medida'!F24&lt;0.45,'C.8_U.Medida'!H24&lt;0.9),1,0)</f>
        <v>0</v>
      </c>
      <c r="O36">
        <f>+IF(AND('C.8_U.Medida'!C24&lt;&gt;"",'C.8_U.Medida'!F24&gt;=0.45,'C.8_U.Medida'!H24&lt;0.9),1,0)</f>
        <v>0</v>
      </c>
      <c r="Q36">
        <f>+IF(AND('C.10_Indicadores'!C24&lt;&gt;"",'C.10_Indicadores'!F24&lt;0.45,'C.10_Indicadores'!H24&lt;0.9),1,0)</f>
        <v>0</v>
      </c>
      <c r="R36">
        <f>+IF(AND('C.10_Indicadores'!C24&lt;&gt;"",'C.10_Indicadores'!F24&gt;=0.45,'C.10_Indicadores'!H24&lt;0.9),1,0)</f>
        <v>0</v>
      </c>
    </row>
    <row r="37" spans="1:18" ht="14.25" customHeight="1">
      <c r="A37" s="9" t="s">
        <v>8</v>
      </c>
      <c r="B37" s="9" t="s">
        <v>41</v>
      </c>
      <c r="C37" s="3"/>
      <c r="F37" s="8" t="s">
        <v>125</v>
      </c>
      <c r="G37" s="8">
        <v>4</v>
      </c>
      <c r="M37">
        <v>19</v>
      </c>
      <c r="N37">
        <f>+IF(AND('C.8_U.Medida'!C25&lt;&gt;"",'C.8_U.Medida'!F25&lt;0.45,'C.8_U.Medida'!H25&lt;0.9),1,0)</f>
        <v>0</v>
      </c>
      <c r="O37">
        <f>+IF(AND('C.8_U.Medida'!C25&lt;&gt;"",'C.8_U.Medida'!F25&gt;=0.45,'C.8_U.Medida'!H25&lt;0.9),1,0)</f>
        <v>0</v>
      </c>
      <c r="Q37">
        <f>+IF(AND('C.10_Indicadores'!C25&lt;&gt;"",'C.10_Indicadores'!F25&lt;0.45,'C.10_Indicadores'!H25&lt;0.9),1,0)</f>
        <v>0</v>
      </c>
      <c r="R37">
        <f>+IF(AND('C.10_Indicadores'!C25&lt;&gt;"",'C.10_Indicadores'!F25&gt;=0.45,'C.10_Indicadores'!H25&lt;0.9),1,0)</f>
        <v>0</v>
      </c>
    </row>
    <row r="38" spans="1:18" ht="14.25" customHeight="1">
      <c r="A38" s="9" t="s">
        <v>8</v>
      </c>
      <c r="B38" s="9" t="s">
        <v>47</v>
      </c>
      <c r="C38" s="3"/>
      <c r="F38" s="8" t="s">
        <v>127</v>
      </c>
      <c r="G38" s="8">
        <v>6</v>
      </c>
      <c r="M38">
        <v>20</v>
      </c>
      <c r="N38">
        <f>+IF(AND('C.8_U.Medida'!C26&lt;&gt;"",'C.8_U.Medida'!F26&lt;0.45,'C.8_U.Medida'!H26&lt;0.9),1,0)</f>
        <v>0</v>
      </c>
      <c r="O38">
        <f>+IF(AND('C.8_U.Medida'!C26&lt;&gt;"",'C.8_U.Medida'!F26&gt;=0.45,'C.8_U.Medida'!H26&lt;0.9),1,0)</f>
        <v>0</v>
      </c>
      <c r="Q38">
        <f>+IF(AND('C.10_Indicadores'!C26&lt;&gt;"",'C.10_Indicadores'!F26&lt;0.45,'C.10_Indicadores'!H26&lt;0.9),1,0)</f>
        <v>0</v>
      </c>
      <c r="R38">
        <f>+IF(AND('C.10_Indicadores'!C26&lt;&gt;"",'C.10_Indicadores'!F26&gt;=0.45,'C.10_Indicadores'!H26&lt;0.9),1,0)</f>
        <v>0</v>
      </c>
    </row>
    <row r="39" spans="1:18" ht="14.25" customHeight="1">
      <c r="A39" s="9" t="s">
        <v>8</v>
      </c>
      <c r="B39" s="9" t="s">
        <v>58</v>
      </c>
      <c r="C39" s="3"/>
      <c r="F39" s="8" t="s">
        <v>129</v>
      </c>
      <c r="G39" s="8">
        <v>7</v>
      </c>
      <c r="M39">
        <v>21</v>
      </c>
      <c r="N39">
        <f>+IF(AND('C.8_U.Medida'!C27&lt;&gt;"",'C.8_U.Medida'!F27&lt;0.45,'C.8_U.Medida'!H27&lt;0.9),1,0)</f>
        <v>0</v>
      </c>
      <c r="O39">
        <f>+IF(AND('C.8_U.Medida'!C27&lt;&gt;"",'C.8_U.Medida'!F27&gt;=0.45,'C.8_U.Medida'!H27&lt;0.9),1,0)</f>
        <v>0</v>
      </c>
      <c r="Q39">
        <f>+IF(AND('C.10_Indicadores'!C27&lt;&gt;"",'C.10_Indicadores'!F27&lt;0.45,'C.10_Indicadores'!H27&lt;0.9),1,0)</f>
        <v>0</v>
      </c>
      <c r="R39">
        <f>+IF(AND('C.10_Indicadores'!C27&lt;&gt;"",'C.10_Indicadores'!F27&gt;=0.45,'C.10_Indicadores'!H27&lt;0.9),1,0)</f>
        <v>0</v>
      </c>
    </row>
    <row r="40" spans="1:18" ht="14.25" customHeight="1">
      <c r="A40" s="9" t="s">
        <v>8</v>
      </c>
      <c r="B40" s="9" t="s">
        <v>62</v>
      </c>
      <c r="C40" s="3"/>
      <c r="F40" s="8" t="s">
        <v>131</v>
      </c>
      <c r="G40" s="8">
        <v>8</v>
      </c>
      <c r="M40">
        <v>22</v>
      </c>
      <c r="N40">
        <f>+IF(AND('C.8_U.Medida'!C28&lt;&gt;"",'C.8_U.Medida'!F28&lt;0.45,'C.8_U.Medida'!H28&lt;0.9),1,0)</f>
        <v>0</v>
      </c>
      <c r="O40">
        <f>+IF(AND('C.8_U.Medida'!C28&lt;&gt;"",'C.8_U.Medida'!F28&gt;=0.45,'C.8_U.Medida'!H28&lt;0.9),1,0)</f>
        <v>0</v>
      </c>
      <c r="Q40">
        <f>+IF(AND('C.10_Indicadores'!C28&lt;&gt;"",'C.10_Indicadores'!F28&lt;0.45,'C.10_Indicadores'!H28&lt;0.9),1,0)</f>
        <v>0</v>
      </c>
      <c r="R40">
        <f>+IF(AND('C.10_Indicadores'!C28&lt;&gt;"",'C.10_Indicadores'!F28&gt;=0.45,'C.10_Indicadores'!H28&lt;0.9),1,0)</f>
        <v>0</v>
      </c>
    </row>
    <row r="41" spans="1:18" ht="14.25" customHeight="1">
      <c r="A41" s="9" t="s">
        <v>8</v>
      </c>
      <c r="B41" s="9" t="s">
        <v>73</v>
      </c>
      <c r="C41" s="3"/>
      <c r="F41" s="8" t="s">
        <v>133</v>
      </c>
      <c r="G41" s="8">
        <v>9</v>
      </c>
      <c r="M41">
        <v>23</v>
      </c>
      <c r="N41">
        <f>+IF(AND('C.8_U.Medida'!C29&lt;&gt;"",'C.8_U.Medida'!F29&lt;0.45,'C.8_U.Medida'!H29&lt;0.9),1,0)</f>
        <v>0</v>
      </c>
      <c r="O41">
        <f>+IF(AND('C.8_U.Medida'!C29&lt;&gt;"",'C.8_U.Medida'!F29&gt;=0.45,'C.8_U.Medida'!H29&lt;0.9),1,0)</f>
        <v>0</v>
      </c>
      <c r="Q41">
        <f>+IF(AND('C.10_Indicadores'!C29&lt;&gt;"",'C.10_Indicadores'!F29&lt;0.45,'C.10_Indicadores'!H29&lt;0.9),1,0)</f>
        <v>0</v>
      </c>
      <c r="R41">
        <f>+IF(AND('C.10_Indicadores'!C29&lt;&gt;"",'C.10_Indicadores'!F29&gt;=0.45,'C.10_Indicadores'!H29&lt;0.9),1,0)</f>
        <v>0</v>
      </c>
    </row>
    <row r="42" spans="1:18" ht="14.25" customHeight="1">
      <c r="A42" s="9" t="s">
        <v>8</v>
      </c>
      <c r="B42" s="9" t="s">
        <v>78</v>
      </c>
      <c r="C42" s="3"/>
      <c r="M42">
        <v>24</v>
      </c>
      <c r="N42">
        <f>+IF(AND('C.8_U.Medida'!C30&lt;&gt;"",'C.8_U.Medida'!F30&lt;0.45,'C.8_U.Medida'!H30&lt;0.9),1,0)</f>
        <v>0</v>
      </c>
      <c r="O42">
        <f>+IF(AND('C.8_U.Medida'!C30&lt;&gt;"",'C.8_U.Medida'!F30&gt;=0.45,'C.8_U.Medida'!H30&lt;0.9),1,0)</f>
        <v>0</v>
      </c>
      <c r="Q42">
        <f>+IF(AND('C.10_Indicadores'!C30&lt;&gt;"",'C.10_Indicadores'!F30&lt;0.45,'C.10_Indicadores'!H30&lt;0.9),1,0)</f>
        <v>0</v>
      </c>
      <c r="R42">
        <f>+IF(AND('C.10_Indicadores'!C30&lt;&gt;"",'C.10_Indicadores'!F30&gt;=0.45,'C.10_Indicadores'!H30&lt;0.9),1,0)</f>
        <v>0</v>
      </c>
    </row>
    <row r="43" spans="1:18" ht="14.25" customHeight="1">
      <c r="A43" s="9" t="s">
        <v>8</v>
      </c>
      <c r="B43" s="9" t="s">
        <v>81</v>
      </c>
      <c r="C43" s="3"/>
      <c r="M43">
        <v>25</v>
      </c>
      <c r="N43">
        <f>+IF(AND('C.8_U.Medida'!C31&lt;&gt;"",'C.8_U.Medida'!F31&lt;0.45,'C.8_U.Medida'!H31&lt;0.9),1,0)</f>
        <v>0</v>
      </c>
      <c r="O43">
        <f>+IF(AND('C.8_U.Medida'!C31&lt;&gt;"",'C.8_U.Medida'!F31&gt;=0.45,'C.8_U.Medida'!H31&lt;0.9),1,0)</f>
        <v>0</v>
      </c>
      <c r="Q43">
        <f>+IF(AND('C.10_Indicadores'!C31&lt;&gt;"",'C.10_Indicadores'!F31&lt;0.45,'C.10_Indicadores'!H31&lt;0.9),1,0)</f>
        <v>0</v>
      </c>
      <c r="R43">
        <f>+IF(AND('C.10_Indicadores'!C31&lt;&gt;"",'C.10_Indicadores'!F31&gt;=0.45,'C.10_Indicadores'!H31&lt;0.9),1,0)</f>
        <v>0</v>
      </c>
    </row>
    <row r="44" spans="1:18" ht="14.25" customHeight="1">
      <c r="A44" s="9" t="s">
        <v>8</v>
      </c>
      <c r="B44" s="9" t="s">
        <v>84</v>
      </c>
      <c r="C44" s="3"/>
      <c r="M44">
        <v>26</v>
      </c>
      <c r="N44">
        <f>+IF(AND('C.8_U.Medida'!C32&lt;&gt;"",'C.8_U.Medida'!F32&lt;0.45,'C.8_U.Medida'!H32&lt;0.9),1,0)</f>
        <v>0</v>
      </c>
      <c r="O44">
        <f>+IF(AND('C.8_U.Medida'!C32&lt;&gt;"",'C.8_U.Medida'!F32&gt;=0.45,'C.8_U.Medida'!H32&lt;0.9),1,0)</f>
        <v>0</v>
      </c>
      <c r="Q44">
        <f>+IF(AND('C.10_Indicadores'!C32&lt;&gt;"",'C.10_Indicadores'!F32&lt;0.45,'C.10_Indicadores'!H32&lt;0.9),1,0)</f>
        <v>0</v>
      </c>
      <c r="R44">
        <f>+IF(AND('C.10_Indicadores'!C32&lt;&gt;"",'C.10_Indicadores'!F32&gt;=0.45,'C.10_Indicadores'!H32&lt;0.9),1,0)</f>
        <v>0</v>
      </c>
    </row>
    <row r="45" spans="1:18" ht="14.25" customHeight="1">
      <c r="A45" s="9" t="s">
        <v>8</v>
      </c>
      <c r="B45" s="9" t="s">
        <v>86</v>
      </c>
      <c r="C45" s="3"/>
      <c r="M45">
        <v>27</v>
      </c>
      <c r="N45">
        <f>+IF(AND('C.8_U.Medida'!C33&lt;&gt;"",'C.8_U.Medida'!F33&lt;0.45,'C.8_U.Medida'!H33&lt;0.9),1,0)</f>
        <v>0</v>
      </c>
      <c r="O45">
        <f>+IF(AND('C.8_U.Medida'!C33&lt;&gt;"",'C.8_U.Medida'!F33&gt;=0.45,'C.8_U.Medida'!H33&lt;0.9),1,0)</f>
        <v>0</v>
      </c>
      <c r="Q45">
        <f>+IF(AND('C.10_Indicadores'!C33&lt;&gt;"",'C.10_Indicadores'!F33&lt;0.45,'C.10_Indicadores'!H33&lt;0.9),1,0)</f>
        <v>0</v>
      </c>
      <c r="R45">
        <f>+IF(AND('C.10_Indicadores'!C33&lt;&gt;"",'C.10_Indicadores'!F33&gt;=0.45,'C.10_Indicadores'!H33&lt;0.9),1,0)</f>
        <v>0</v>
      </c>
    </row>
    <row r="46" spans="1:18" ht="14.25" customHeight="1">
      <c r="A46" s="9" t="s">
        <v>8</v>
      </c>
      <c r="B46" s="9" t="s">
        <v>87</v>
      </c>
      <c r="C46" s="3"/>
      <c r="M46">
        <v>28</v>
      </c>
      <c r="N46">
        <f>+IF(AND('C.8_U.Medida'!C34&lt;&gt;"",'C.8_U.Medida'!F34&lt;0.45,'C.8_U.Medida'!H34&lt;0.9),1,0)</f>
        <v>0</v>
      </c>
      <c r="O46">
        <f>+IF(AND('C.8_U.Medida'!C34&lt;&gt;"",'C.8_U.Medida'!F34&gt;=0.45,'C.8_U.Medida'!H34&lt;0.9),1,0)</f>
        <v>0</v>
      </c>
      <c r="Q46">
        <f>+IF(AND('C.10_Indicadores'!C34&lt;&gt;"",'C.10_Indicadores'!F34&lt;0.45,'C.10_Indicadores'!H34&lt;0.9),1,0)</f>
        <v>0</v>
      </c>
      <c r="R46">
        <f>+IF(AND('C.10_Indicadores'!C34&lt;&gt;"",'C.10_Indicadores'!F34&gt;=0.45,'C.10_Indicadores'!H34&lt;0.9),1,0)</f>
        <v>0</v>
      </c>
    </row>
    <row r="47" spans="1:18" ht="14.25" customHeight="1">
      <c r="A47" s="9" t="s">
        <v>8</v>
      </c>
      <c r="B47" s="9" t="s">
        <v>145</v>
      </c>
      <c r="C47" s="3"/>
      <c r="M47">
        <v>29</v>
      </c>
      <c r="N47">
        <f>+IF(AND('C.8_U.Medida'!C35&lt;&gt;"",'C.8_U.Medida'!F35&lt;0.45,'C.8_U.Medida'!H35&lt;0.9),1,0)</f>
        <v>0</v>
      </c>
      <c r="O47">
        <f>+IF(AND('C.8_U.Medida'!C35&lt;&gt;"",'C.8_U.Medida'!F35&gt;=0.45,'C.8_U.Medida'!H35&lt;0.9),1,0)</f>
        <v>0</v>
      </c>
      <c r="Q47">
        <f>+IF(AND('C.10_Indicadores'!C35&lt;&gt;"",'C.10_Indicadores'!F35&lt;0.45,'C.10_Indicadores'!H35&lt;0.9),1,0)</f>
        <v>0</v>
      </c>
      <c r="R47">
        <f>+IF(AND('C.10_Indicadores'!C35&lt;&gt;"",'C.10_Indicadores'!F35&gt;=0.45,'C.10_Indicadores'!H35&lt;0.9),1,0)</f>
        <v>0</v>
      </c>
    </row>
    <row r="48" spans="1:18" ht="14.25" customHeight="1">
      <c r="A48" s="9" t="s">
        <v>9</v>
      </c>
      <c r="B48" s="9" t="s">
        <v>29</v>
      </c>
      <c r="C48" s="3"/>
      <c r="M48">
        <v>30</v>
      </c>
      <c r="N48">
        <f>+IF(AND('C.8_U.Medida'!C36&lt;&gt;"",'C.8_U.Medida'!F36&lt;0.45,'C.8_U.Medida'!H36&lt;0.9),1,0)</f>
        <v>0</v>
      </c>
      <c r="O48">
        <f>+IF(AND('C.8_U.Medida'!C36&lt;&gt;"",'C.8_U.Medida'!F36&gt;=0.45,'C.8_U.Medida'!H36&lt;0.9),1,0)</f>
        <v>0</v>
      </c>
      <c r="Q48">
        <f>+IF(AND('C.10_Indicadores'!C36&lt;&gt;"",'C.10_Indicadores'!F36&lt;0.45,'C.10_Indicadores'!H36&lt;0.9),1,0)</f>
        <v>0</v>
      </c>
      <c r="R48">
        <f>+IF(AND('C.10_Indicadores'!C36&lt;&gt;"",'C.10_Indicadores'!F36&gt;=0.45,'C.10_Indicadores'!H36&lt;0.9),1,0)</f>
        <v>0</v>
      </c>
    </row>
    <row r="49" spans="1:18" ht="14.25" customHeight="1">
      <c r="A49" s="9" t="s">
        <v>9</v>
      </c>
      <c r="B49" s="9" t="s">
        <v>146</v>
      </c>
      <c r="M49">
        <v>31</v>
      </c>
      <c r="N49">
        <f>+IF(AND('C.8_U.Medida'!C37&lt;&gt;"",'C.8_U.Medida'!F37&lt;0.45,'C.8_U.Medida'!H37&lt;0.9),1,0)</f>
        <v>0</v>
      </c>
      <c r="O49">
        <f>+IF(AND('C.8_U.Medida'!C37&lt;&gt;"",'C.8_U.Medida'!F37&gt;=0.45,'C.8_U.Medida'!H37&lt;0.9),1,0)</f>
        <v>0</v>
      </c>
      <c r="Q49">
        <f>+IF(AND('C.10_Indicadores'!C37&lt;&gt;"",'C.10_Indicadores'!F37&lt;0.45,'C.10_Indicadores'!H37&lt;0.9),1,0)</f>
        <v>0</v>
      </c>
      <c r="R49">
        <f>+IF(AND('C.10_Indicadores'!C37&lt;&gt;"",'C.10_Indicadores'!F37&gt;=0.45,'C.10_Indicadores'!H37&lt;0.9),1,0)</f>
        <v>0</v>
      </c>
    </row>
    <row r="50" spans="1:18" ht="14.25" customHeight="1">
      <c r="A50" s="9" t="s">
        <v>9</v>
      </c>
      <c r="B50" s="9" t="s">
        <v>42</v>
      </c>
      <c r="C50" s="3"/>
      <c r="M50">
        <v>32</v>
      </c>
      <c r="N50">
        <f>+IF(AND('C.8_U.Medida'!C38&lt;&gt;"",'C.8_U.Medida'!F38&lt;0.45,'C.8_U.Medida'!H38&lt;0.9),1,0)</f>
        <v>0</v>
      </c>
      <c r="O50">
        <f>+IF(AND('C.8_U.Medida'!C38&lt;&gt;"",'C.8_U.Medida'!F38&gt;=0.45,'C.8_U.Medida'!H38&lt;0.9),1,0)</f>
        <v>0</v>
      </c>
      <c r="Q50">
        <f>+IF(AND('C.10_Indicadores'!C38&lt;&gt;"",'C.10_Indicadores'!F38&lt;0.45,'C.10_Indicadores'!H38&lt;0.9),1,0)</f>
        <v>0</v>
      </c>
      <c r="R50">
        <f>+IF(AND('C.10_Indicadores'!C38&lt;&gt;"",'C.10_Indicadores'!F38&gt;=0.45,'C.10_Indicadores'!H38&lt;0.9),1,0)</f>
        <v>0</v>
      </c>
    </row>
    <row r="51" spans="1:18" ht="14.25" customHeight="1">
      <c r="A51" s="9" t="s">
        <v>9</v>
      </c>
      <c r="B51" s="9" t="s">
        <v>48</v>
      </c>
      <c r="C51" s="3"/>
      <c r="M51">
        <v>33</v>
      </c>
      <c r="N51">
        <f>+IF(AND('C.8_U.Medida'!C39&lt;&gt;"",'C.8_U.Medida'!F39&lt;0.45,'C.8_U.Medida'!H39&lt;0.9),1,0)</f>
        <v>0</v>
      </c>
      <c r="O51">
        <f>+IF(AND('C.8_U.Medida'!C39&lt;&gt;"",'C.8_U.Medida'!F39&gt;=0.45,'C.8_U.Medida'!H39&lt;0.9),1,0)</f>
        <v>0</v>
      </c>
      <c r="Q51">
        <f>+IF(AND('C.10_Indicadores'!C39&lt;&gt;"",'C.10_Indicadores'!F39&lt;0.45,'C.10_Indicadores'!H39&lt;0.9),1,0)</f>
        <v>0</v>
      </c>
      <c r="R51">
        <f>+IF(AND('C.10_Indicadores'!C39&lt;&gt;"",'C.10_Indicadores'!F39&gt;=0.45,'C.10_Indicadores'!H39&lt;0.9),1,0)</f>
        <v>0</v>
      </c>
    </row>
    <row r="52" spans="1:18" ht="14.25" customHeight="1">
      <c r="A52" s="9" t="s">
        <v>9</v>
      </c>
      <c r="B52" s="9" t="s">
        <v>147</v>
      </c>
      <c r="C52" s="3"/>
      <c r="M52">
        <v>34</v>
      </c>
      <c r="N52">
        <f>+IF(AND('C.8_U.Medida'!C40&lt;&gt;"",'C.8_U.Medida'!F40&lt;0.45,'C.8_U.Medida'!H40&lt;0.9),1,0)</f>
        <v>0</v>
      </c>
      <c r="O52">
        <f>+IF(AND('C.8_U.Medida'!C40&lt;&gt;"",'C.8_U.Medida'!F40&gt;=0.45,'C.8_U.Medida'!H40&lt;0.9),1,0)</f>
        <v>0</v>
      </c>
      <c r="Q52">
        <f>+IF(AND('C.10_Indicadores'!C40&lt;&gt;"",'C.10_Indicadores'!F40&lt;0.45,'C.10_Indicadores'!H40&lt;0.9),1,0)</f>
        <v>0</v>
      </c>
      <c r="R52">
        <f>+IF(AND('C.10_Indicadores'!C40&lt;&gt;"",'C.10_Indicadores'!F40&gt;=0.45,'C.10_Indicadores'!H40&lt;0.9),1,0)</f>
        <v>0</v>
      </c>
    </row>
    <row r="53" spans="1:18" ht="14.25" customHeight="1">
      <c r="A53" s="9" t="s">
        <v>9</v>
      </c>
      <c r="B53" s="9" t="s">
        <v>148</v>
      </c>
      <c r="C53" s="3"/>
      <c r="M53">
        <v>35</v>
      </c>
      <c r="N53">
        <f>+IF(AND('C.8_U.Medida'!C41&lt;&gt;"",'C.8_U.Medida'!F41&lt;0.45,'C.8_U.Medida'!H41&lt;0.9),1,0)</f>
        <v>0</v>
      </c>
      <c r="O53">
        <f>+IF(AND('C.8_U.Medida'!C41&lt;&gt;"",'C.8_U.Medida'!F41&gt;=0.45,'C.8_U.Medida'!H41&lt;0.9),1,0)</f>
        <v>0</v>
      </c>
      <c r="Q53">
        <f>+IF(AND('C.10_Indicadores'!C41&lt;&gt;"",'C.10_Indicadores'!F41&lt;0.45,'C.10_Indicadores'!H41&lt;0.9),1,0)</f>
        <v>0</v>
      </c>
      <c r="R53">
        <f>+IF(AND('C.10_Indicadores'!C41&lt;&gt;"",'C.10_Indicadores'!F41&gt;=0.45,'C.10_Indicadores'!H41&lt;0.9),1,0)</f>
        <v>0</v>
      </c>
    </row>
    <row r="54" spans="1:18" ht="14.25" customHeight="1">
      <c r="A54" s="9" t="s">
        <v>9</v>
      </c>
      <c r="B54" s="9" t="s">
        <v>149</v>
      </c>
      <c r="C54" s="3"/>
      <c r="M54">
        <v>36</v>
      </c>
      <c r="N54">
        <f>+IF(AND('C.8_U.Medida'!C42&lt;&gt;"",'C.8_U.Medida'!F42&lt;0.45,'C.8_U.Medida'!H42&lt;0.9),1,0)</f>
        <v>0</v>
      </c>
      <c r="O54">
        <f>+IF(AND('C.8_U.Medida'!C42&lt;&gt;"",'C.8_U.Medida'!F42&gt;=0.45,'C.8_U.Medida'!H42&lt;0.9),1,0)</f>
        <v>0</v>
      </c>
      <c r="Q54">
        <f>+IF(AND('C.10_Indicadores'!C42&lt;&gt;"",'C.10_Indicadores'!F42&lt;0.45,'C.10_Indicadores'!H42&lt;0.9),1,0)</f>
        <v>0</v>
      </c>
      <c r="R54">
        <f>+IF(AND('C.10_Indicadores'!C42&lt;&gt;"",'C.10_Indicadores'!F42&gt;=0.45,'C.10_Indicadores'!H42&lt;0.9),1,0)</f>
        <v>0</v>
      </c>
    </row>
    <row r="55" spans="1:18" ht="14.25" customHeight="1">
      <c r="A55" s="9" t="s">
        <v>10</v>
      </c>
      <c r="B55" s="9" t="s">
        <v>150</v>
      </c>
      <c r="C55" s="3"/>
      <c r="M55">
        <v>37</v>
      </c>
      <c r="N55">
        <f>+IF(AND('C.8_U.Medida'!C43&lt;&gt;"",'C.8_U.Medida'!F43&lt;0.45,'C.8_U.Medida'!H43&lt;0.9),1,0)</f>
        <v>0</v>
      </c>
      <c r="O55">
        <f>+IF(AND('C.8_U.Medida'!C43&lt;&gt;"",'C.8_U.Medida'!F43&gt;=0.45,'C.8_U.Medida'!H43&lt;0.9),1,0)</f>
        <v>0</v>
      </c>
      <c r="Q55">
        <f>+IF(AND('C.10_Indicadores'!C43&lt;&gt;"",'C.10_Indicadores'!F43&lt;0.45,'C.10_Indicadores'!H43&lt;0.9),1,0)</f>
        <v>0</v>
      </c>
      <c r="R55">
        <f>+IF(AND('C.10_Indicadores'!C43&lt;&gt;"",'C.10_Indicadores'!F43&gt;=0.45,'C.10_Indicadores'!H43&lt;0.9),1,0)</f>
        <v>0</v>
      </c>
    </row>
    <row r="56" spans="1:18" ht="14.25" customHeight="1">
      <c r="A56" s="9" t="s">
        <v>10</v>
      </c>
      <c r="B56" s="9" t="s">
        <v>151</v>
      </c>
      <c r="M56">
        <v>38</v>
      </c>
      <c r="N56">
        <f>+IF(AND('C.8_U.Medida'!C44&lt;&gt;"",'C.8_U.Medida'!F44&lt;0.45,'C.8_U.Medida'!H44&lt;0.9),1,0)</f>
        <v>0</v>
      </c>
      <c r="O56">
        <f>+IF(AND('C.8_U.Medida'!C44&lt;&gt;"",'C.8_U.Medida'!F44&gt;=0.45,'C.8_U.Medida'!H44&lt;0.9),1,0)</f>
        <v>0</v>
      </c>
      <c r="Q56">
        <f>+IF(AND('C.10_Indicadores'!C44&lt;&gt;"",'C.10_Indicadores'!F44&lt;0.45,'C.10_Indicadores'!H44&lt;0.9),1,0)</f>
        <v>0</v>
      </c>
      <c r="R56">
        <f>+IF(AND('C.10_Indicadores'!C44&lt;&gt;"",'C.10_Indicadores'!F44&gt;=0.45,'C.10_Indicadores'!H44&lt;0.9),1,0)</f>
        <v>0</v>
      </c>
    </row>
    <row r="57" spans="1:18" ht="14.25" customHeight="1">
      <c r="A57" s="9" t="s">
        <v>10</v>
      </c>
      <c r="B57" s="9" t="s">
        <v>152</v>
      </c>
      <c r="C57" s="3"/>
      <c r="M57">
        <v>39</v>
      </c>
      <c r="N57">
        <f>+IF(AND('C.8_U.Medida'!C45&lt;&gt;"",'C.8_U.Medida'!F45&lt;0.45,'C.8_U.Medida'!H45&lt;0.9),1,0)</f>
        <v>0</v>
      </c>
      <c r="O57">
        <f>+IF(AND('C.8_U.Medida'!C45&lt;&gt;"",'C.8_U.Medida'!F45&gt;=0.45,'C.8_U.Medida'!H45&lt;0.9),1,0)</f>
        <v>0</v>
      </c>
      <c r="Q57">
        <f>+IF(AND('C.10_Indicadores'!C45&lt;&gt;"",'C.10_Indicadores'!F45&lt;0.45,'C.10_Indicadores'!H45&lt;0.9),1,0)</f>
        <v>0</v>
      </c>
      <c r="R57">
        <f>+IF(AND('C.10_Indicadores'!C45&lt;&gt;"",'C.10_Indicadores'!F45&gt;=0.45,'C.10_Indicadores'!H45&lt;0.9),1,0)</f>
        <v>0</v>
      </c>
    </row>
    <row r="58" spans="1:18" ht="14.25" customHeight="1">
      <c r="A58" s="9" t="s">
        <v>10</v>
      </c>
      <c r="B58" s="9" t="s">
        <v>153</v>
      </c>
      <c r="C58" s="3"/>
      <c r="M58">
        <v>40</v>
      </c>
      <c r="N58">
        <f>+IF(AND('C.8_U.Medida'!C46&lt;&gt;"",'C.8_U.Medida'!F46&lt;0.45,'C.8_U.Medida'!H46&lt;0.9),1,0)</f>
        <v>0</v>
      </c>
      <c r="O58">
        <f>+IF(AND('C.8_U.Medida'!C46&lt;&gt;"",'C.8_U.Medida'!F46&gt;=0.45,'C.8_U.Medida'!H46&lt;0.9),1,0)</f>
        <v>0</v>
      </c>
      <c r="Q58">
        <f>+IF(AND('C.10_Indicadores'!C46&lt;&gt;"",'C.10_Indicadores'!F46&lt;0.45,'C.10_Indicadores'!H46&lt;0.9),1,0)</f>
        <v>0</v>
      </c>
      <c r="R58">
        <f>+IF(AND('C.10_Indicadores'!C46&lt;&gt;"",'C.10_Indicadores'!F46&gt;=0.45,'C.10_Indicadores'!H46&lt;0.9),1,0)</f>
        <v>0</v>
      </c>
    </row>
    <row r="59" spans="1:18" ht="14.25" customHeight="1">
      <c r="A59" s="9" t="s">
        <v>10</v>
      </c>
      <c r="B59" s="9" t="s">
        <v>154</v>
      </c>
      <c r="C59" s="3"/>
      <c r="M59">
        <v>41</v>
      </c>
      <c r="N59">
        <f>+IF(AND('C.8_U.Medida'!C47&lt;&gt;"",'C.8_U.Medida'!F47&lt;0.45,'C.8_U.Medida'!H47&lt;0.9),1,0)</f>
        <v>0</v>
      </c>
      <c r="O59">
        <f>+IF(AND('C.8_U.Medida'!C47&lt;&gt;"",'C.8_U.Medida'!F47&gt;=0.45,'C.8_U.Medida'!H47&lt;0.9),1,0)</f>
        <v>0</v>
      </c>
      <c r="Q59">
        <f>+IF(AND('C.10_Indicadores'!C47&lt;&gt;"",'C.10_Indicadores'!F47&lt;0.45,'C.10_Indicadores'!H47&lt;0.9),1,0)</f>
        <v>0</v>
      </c>
      <c r="R59">
        <f>+IF(AND('C.10_Indicadores'!C47&lt;&gt;"",'C.10_Indicadores'!F47&gt;=0.45,'C.10_Indicadores'!H47&lt;0.9),1,0)</f>
        <v>0</v>
      </c>
    </row>
    <row r="60" spans="1:18" ht="14.25" customHeight="1">
      <c r="A60" s="9" t="s">
        <v>10</v>
      </c>
      <c r="B60" s="9" t="s">
        <v>155</v>
      </c>
      <c r="C60" s="3"/>
      <c r="M60">
        <v>42</v>
      </c>
      <c r="N60">
        <f>+IF(AND('C.8_U.Medida'!C48&lt;&gt;"",'C.8_U.Medida'!F48&lt;0.45,'C.8_U.Medida'!H48&lt;0.9),1,0)</f>
        <v>0</v>
      </c>
      <c r="O60">
        <f>+IF(AND('C.8_U.Medida'!C48&lt;&gt;"",'C.8_U.Medida'!F48&gt;=0.45,'C.8_U.Medida'!H48&lt;0.9),1,0)</f>
        <v>0</v>
      </c>
      <c r="Q60">
        <f>+IF(AND('C.10_Indicadores'!C48&lt;&gt;"",'C.10_Indicadores'!F48&lt;0.45,'C.10_Indicadores'!H48&lt;0.9),1,0)</f>
        <v>0</v>
      </c>
      <c r="R60">
        <f>+IF(AND('C.10_Indicadores'!C48&lt;&gt;"",'C.10_Indicadores'!F48&gt;=0.45,'C.10_Indicadores'!H48&lt;0.9),1,0)</f>
        <v>0</v>
      </c>
    </row>
    <row r="61" spans="1:18" ht="14.25" customHeight="1">
      <c r="A61" s="9" t="s">
        <v>10</v>
      </c>
      <c r="B61" s="9" t="s">
        <v>156</v>
      </c>
      <c r="C61" s="3"/>
      <c r="M61">
        <v>43</v>
      </c>
      <c r="N61">
        <f>+IF(AND('C.8_U.Medida'!C49&lt;&gt;"",'C.8_U.Medida'!F49&lt;0.45,'C.8_U.Medida'!H49&lt;0.9),1,0)</f>
        <v>0</v>
      </c>
      <c r="O61">
        <f>+IF(AND('C.8_U.Medida'!C49&lt;&gt;"",'C.8_U.Medida'!F49&gt;=0.45,'C.8_U.Medida'!H49&lt;0.9),1,0)</f>
        <v>0</v>
      </c>
      <c r="Q61">
        <f>+IF(AND('C.10_Indicadores'!C49&lt;&gt;"",'C.10_Indicadores'!F49&lt;0.45,'C.10_Indicadores'!H49&lt;0.9),1,0)</f>
        <v>0</v>
      </c>
      <c r="R61">
        <f>+IF(AND('C.10_Indicadores'!C49&lt;&gt;"",'C.10_Indicadores'!F49&gt;=0.45,'C.10_Indicadores'!H49&lt;0.9),1,0)</f>
        <v>0</v>
      </c>
    </row>
    <row r="62" spans="1:18" ht="14.25" customHeight="1">
      <c r="A62" s="9" t="s">
        <v>11</v>
      </c>
      <c r="B62" s="9" t="s">
        <v>30</v>
      </c>
      <c r="C62" s="3"/>
      <c r="M62">
        <v>44</v>
      </c>
      <c r="N62">
        <f>+IF(AND('C.8_U.Medida'!C50&lt;&gt;"",'C.8_U.Medida'!F50&lt;0.45,'C.8_U.Medida'!H50&lt;0.9),1,0)</f>
        <v>0</v>
      </c>
      <c r="O62">
        <f>+IF(AND('C.8_U.Medida'!C50&lt;&gt;"",'C.8_U.Medida'!F50&gt;=0.45,'C.8_U.Medida'!H50&lt;0.9),1,0)</f>
        <v>0</v>
      </c>
      <c r="Q62">
        <f>+IF(AND('C.10_Indicadores'!C50&lt;&gt;"",'C.10_Indicadores'!F50&lt;0.45,'C.10_Indicadores'!H50&lt;0.9),1,0)</f>
        <v>0</v>
      </c>
      <c r="R62">
        <f>+IF(AND('C.10_Indicadores'!C50&lt;&gt;"",'C.10_Indicadores'!F50&gt;=0.45,'C.10_Indicadores'!H50&lt;0.9),1,0)</f>
        <v>0</v>
      </c>
    </row>
    <row r="63" spans="1:18" ht="14.25" customHeight="1">
      <c r="A63" s="9" t="s">
        <v>11</v>
      </c>
      <c r="B63" s="9" t="s">
        <v>34</v>
      </c>
      <c r="C63" s="3"/>
      <c r="M63">
        <v>45</v>
      </c>
      <c r="N63">
        <f>+IF(AND('C.8_U.Medida'!C51&lt;&gt;"",'C.8_U.Medida'!F51&lt;0.45,'C.8_U.Medida'!H51&lt;0.9),1,0)</f>
        <v>0</v>
      </c>
      <c r="O63">
        <f>+IF(AND('C.8_U.Medida'!C51&lt;&gt;"",'C.8_U.Medida'!F51&gt;=0.45,'C.8_U.Medida'!H51&lt;0.9),1,0)</f>
        <v>0</v>
      </c>
      <c r="Q63">
        <f>+IF(AND('C.10_Indicadores'!C51&lt;&gt;"",'C.10_Indicadores'!F51&lt;0.45,'C.10_Indicadores'!H51&lt;0.9),1,0)</f>
        <v>0</v>
      </c>
      <c r="R63">
        <f>+IF(AND('C.10_Indicadores'!C51&lt;&gt;"",'C.10_Indicadores'!F51&gt;=0.45,'C.10_Indicadores'!H51&lt;0.9),1,0)</f>
        <v>0</v>
      </c>
    </row>
    <row r="64" spans="1:18" ht="14.25" customHeight="1">
      <c r="A64" s="9" t="s">
        <v>11</v>
      </c>
      <c r="B64" s="9" t="s">
        <v>157</v>
      </c>
      <c r="C64" s="3"/>
      <c r="M64">
        <v>46</v>
      </c>
      <c r="N64">
        <f>+IF(AND('C.8_U.Medida'!C52&lt;&gt;"",'C.8_U.Medida'!F52&lt;0.45,'C.8_U.Medida'!H52&lt;0.9),1,0)</f>
        <v>0</v>
      </c>
      <c r="O64">
        <f>+IF(AND('C.8_U.Medida'!C52&lt;&gt;"",'C.8_U.Medida'!F52&gt;=0.45,'C.8_U.Medida'!H52&lt;0.9),1,0)</f>
        <v>0</v>
      </c>
      <c r="Q64">
        <f>+IF(AND('C.10_Indicadores'!C52&lt;&gt;"",'C.10_Indicadores'!F52&lt;0.45,'C.10_Indicadores'!H52&lt;0.9),1,0)</f>
        <v>0</v>
      </c>
      <c r="R64">
        <f>+IF(AND('C.10_Indicadores'!C52&lt;&gt;"",'C.10_Indicadores'!F52&gt;=0.45,'C.10_Indicadores'!H52&lt;0.9),1,0)</f>
        <v>0</v>
      </c>
    </row>
    <row r="65" spans="1:18" ht="14.25" customHeight="1">
      <c r="A65" s="9" t="s">
        <v>11</v>
      </c>
      <c r="B65" s="9" t="s">
        <v>43</v>
      </c>
      <c r="C65" s="3"/>
      <c r="M65">
        <v>47</v>
      </c>
      <c r="N65">
        <f>+IF(AND('C.8_U.Medida'!C53&lt;&gt;"",'C.8_U.Medida'!F53&lt;0.45,'C.8_U.Medida'!H53&lt;0.9),1,0)</f>
        <v>0</v>
      </c>
      <c r="O65">
        <f>+IF(AND('C.8_U.Medida'!C53&lt;&gt;"",'C.8_U.Medida'!F53&gt;=0.45,'C.8_U.Medida'!H53&lt;0.9),1,0)</f>
        <v>0</v>
      </c>
      <c r="Q65">
        <f>+IF(AND('C.10_Indicadores'!C53&lt;&gt;"",'C.10_Indicadores'!F53&lt;0.45,'C.10_Indicadores'!H53&lt;0.9),1,0)</f>
        <v>0</v>
      </c>
      <c r="R65">
        <f>+IF(AND('C.10_Indicadores'!C53&lt;&gt;"",'C.10_Indicadores'!F53&gt;=0.45,'C.10_Indicadores'!H53&lt;0.9),1,0)</f>
        <v>0</v>
      </c>
    </row>
    <row r="66" spans="1:18" ht="14.25" customHeight="1">
      <c r="A66" s="9" t="s">
        <v>11</v>
      </c>
      <c r="B66" s="9" t="s">
        <v>49</v>
      </c>
      <c r="C66" s="3"/>
      <c r="M66">
        <v>48</v>
      </c>
      <c r="N66">
        <f>+IF(AND('C.8_U.Medida'!C54&lt;&gt;"",'C.8_U.Medida'!F54&lt;0.45,'C.8_U.Medida'!H54&lt;0.9),1,0)</f>
        <v>0</v>
      </c>
      <c r="O66">
        <f>+IF(AND('C.8_U.Medida'!C54&lt;&gt;"",'C.8_U.Medida'!F54&gt;=0.45,'C.8_U.Medida'!H54&lt;0.9),1,0)</f>
        <v>0</v>
      </c>
      <c r="Q66">
        <f>+IF(AND('C.10_Indicadores'!C54&lt;&gt;"",'C.10_Indicadores'!F54&lt;0.45,'C.10_Indicadores'!H54&lt;0.9),1,0)</f>
        <v>0</v>
      </c>
      <c r="R66">
        <f>+IF(AND('C.10_Indicadores'!C54&lt;&gt;"",'C.10_Indicadores'!F54&gt;=0.45,'C.10_Indicadores'!H54&lt;0.9),1,0)</f>
        <v>0</v>
      </c>
    </row>
    <row r="67" spans="1:18" ht="14.25" customHeight="1">
      <c r="A67" s="9" t="s">
        <v>11</v>
      </c>
      <c r="B67" s="9" t="s">
        <v>158</v>
      </c>
      <c r="C67" s="3"/>
      <c r="M67">
        <v>49</v>
      </c>
      <c r="N67">
        <f>+IF(AND('C.8_U.Medida'!C55&lt;&gt;"",'C.8_U.Medida'!F55&lt;0.45,'C.8_U.Medida'!H55&lt;0.9),1,0)</f>
        <v>0</v>
      </c>
      <c r="O67">
        <f>+IF(AND('C.8_U.Medida'!C55&lt;&gt;"",'C.8_U.Medida'!F55&gt;=0.45,'C.8_U.Medida'!H55&lt;0.9),1,0)</f>
        <v>0</v>
      </c>
      <c r="Q67">
        <f>+IF(AND('C.10_Indicadores'!C55&lt;&gt;"",'C.10_Indicadores'!F55&lt;0.45,'C.10_Indicadores'!H55&lt;0.9),1,0)</f>
        <v>0</v>
      </c>
      <c r="R67">
        <f>+IF(AND('C.10_Indicadores'!C55&lt;&gt;"",'C.10_Indicadores'!F55&gt;=0.45,'C.10_Indicadores'!H55&lt;0.9),1,0)</f>
        <v>0</v>
      </c>
    </row>
    <row r="68" spans="1:18" ht="14.25" customHeight="1">
      <c r="A68" s="9" t="s">
        <v>11</v>
      </c>
      <c r="B68" s="9" t="s">
        <v>63</v>
      </c>
      <c r="C68" s="3"/>
      <c r="M68">
        <v>50</v>
      </c>
      <c r="N68">
        <f>+IF(AND('C.8_U.Medida'!C56&lt;&gt;"",'C.8_U.Medida'!F56&lt;0.45,'C.8_U.Medida'!H56&lt;0.9),1,0)</f>
        <v>0</v>
      </c>
      <c r="O68">
        <f>+IF(AND('C.8_U.Medida'!C56&lt;&gt;"",'C.8_U.Medida'!F56&gt;=0.45,'C.8_U.Medida'!H56&lt;0.9),1,0)</f>
        <v>0</v>
      </c>
      <c r="Q68">
        <f>+IF(AND('C.10_Indicadores'!C56&lt;&gt;"",'C.10_Indicadores'!F56&lt;0.45,'C.10_Indicadores'!H56&lt;0.9),1,0)</f>
        <v>0</v>
      </c>
      <c r="R68">
        <f>+IF(AND('C.10_Indicadores'!C56&lt;&gt;"",'C.10_Indicadores'!F56&gt;=0.45,'C.10_Indicadores'!H56&lt;0.9),1,0)</f>
        <v>0</v>
      </c>
    </row>
    <row r="69" spans="1:18" ht="14.25" customHeight="1">
      <c r="A69" s="9" t="s">
        <v>11</v>
      </c>
      <c r="B69" s="9" t="s">
        <v>68</v>
      </c>
      <c r="C69" s="3"/>
    </row>
    <row r="70" spans="1:18" ht="14.25" customHeight="1">
      <c r="A70" s="9" t="s">
        <v>11</v>
      </c>
      <c r="B70" s="9" t="s">
        <v>74</v>
      </c>
      <c r="C70" s="3"/>
    </row>
    <row r="71" spans="1:18" ht="14.25" customHeight="1">
      <c r="A71" s="9" t="s">
        <v>11</v>
      </c>
      <c r="B71" s="9" t="s">
        <v>79</v>
      </c>
      <c r="C71" s="3"/>
    </row>
    <row r="72" spans="1:18" ht="14.25" customHeight="1">
      <c r="A72" s="9" t="s">
        <v>11</v>
      </c>
      <c r="B72" s="9" t="s">
        <v>82</v>
      </c>
      <c r="C72" s="3"/>
    </row>
    <row r="73" spans="1:18" ht="14.25" customHeight="1">
      <c r="A73" s="9" t="s">
        <v>12</v>
      </c>
      <c r="B73" s="9" t="s">
        <v>159</v>
      </c>
      <c r="C73" s="3"/>
    </row>
    <row r="74" spans="1:18" ht="14.25" customHeight="1">
      <c r="A74" s="9" t="s">
        <v>12</v>
      </c>
      <c r="B74" s="9" t="s">
        <v>160</v>
      </c>
    </row>
    <row r="75" spans="1:18" ht="14.25" customHeight="1">
      <c r="A75" s="9" t="s">
        <v>12</v>
      </c>
      <c r="B75" s="9" t="s">
        <v>44</v>
      </c>
      <c r="C75" s="3"/>
    </row>
    <row r="76" spans="1:18" ht="14.25" customHeight="1">
      <c r="A76" s="9" t="s">
        <v>12</v>
      </c>
      <c r="B76" s="9" t="s">
        <v>50</v>
      </c>
      <c r="C76" s="3"/>
    </row>
    <row r="77" spans="1:18" ht="14.25" customHeight="1">
      <c r="A77" s="9" t="s">
        <v>12</v>
      </c>
      <c r="B77" s="9" t="s">
        <v>54</v>
      </c>
      <c r="C77" s="3"/>
    </row>
    <row r="78" spans="1:18" ht="14.25" customHeight="1">
      <c r="A78" s="9" t="s">
        <v>12</v>
      </c>
      <c r="B78" s="9" t="s">
        <v>161</v>
      </c>
      <c r="C78" s="3"/>
    </row>
    <row r="79" spans="1:18" ht="14.25" customHeight="1">
      <c r="A79" s="9" t="s">
        <v>12</v>
      </c>
      <c r="B79" s="9" t="s">
        <v>162</v>
      </c>
      <c r="C79" s="3"/>
    </row>
    <row r="80" spans="1:18" ht="14.25" customHeight="1">
      <c r="A80" s="9" t="s">
        <v>12</v>
      </c>
      <c r="B80" s="9" t="s">
        <v>163</v>
      </c>
      <c r="C80" s="3"/>
    </row>
    <row r="81" spans="1:3" ht="14.25" customHeight="1">
      <c r="A81" s="9" t="s">
        <v>12</v>
      </c>
      <c r="B81" s="9" t="s">
        <v>164</v>
      </c>
      <c r="C81" s="3"/>
    </row>
    <row r="82" spans="1:3" ht="14.25" customHeight="1">
      <c r="A82" s="9" t="s">
        <v>12</v>
      </c>
      <c r="B82" s="9" t="s">
        <v>165</v>
      </c>
      <c r="C82" s="3"/>
    </row>
    <row r="83" spans="1:3" ht="14.25" customHeight="1">
      <c r="A83" s="9" t="s">
        <v>12</v>
      </c>
      <c r="B83" s="9" t="s">
        <v>166</v>
      </c>
      <c r="C83" s="3"/>
    </row>
    <row r="84" spans="1:3" ht="14.25" customHeight="1">
      <c r="A84" s="9" t="s">
        <v>12</v>
      </c>
      <c r="B84" s="9" t="s">
        <v>167</v>
      </c>
      <c r="C84" s="3"/>
    </row>
    <row r="85" spans="1:3" ht="14.25" customHeight="1">
      <c r="A85" s="9" t="s">
        <v>12</v>
      </c>
      <c r="B85" s="9" t="s">
        <v>168</v>
      </c>
      <c r="C85" s="3"/>
    </row>
    <row r="86" spans="1:3" ht="14.25" customHeight="1">
      <c r="A86" s="9" t="s">
        <v>12</v>
      </c>
      <c r="B86" s="9" t="s">
        <v>169</v>
      </c>
      <c r="C86" s="3"/>
    </row>
    <row r="87" spans="1:3" ht="14.25" customHeight="1">
      <c r="A87" s="9" t="s">
        <v>12</v>
      </c>
      <c r="B87" s="9" t="s">
        <v>89</v>
      </c>
      <c r="C87" s="3"/>
    </row>
    <row r="88" spans="1:3" ht="14.25" customHeight="1">
      <c r="A88" s="9" t="s">
        <v>12</v>
      </c>
      <c r="B88" s="9" t="s">
        <v>170</v>
      </c>
      <c r="C88" s="3"/>
    </row>
    <row r="89" spans="1:3" ht="14.25" customHeight="1">
      <c r="A89" s="9" t="s">
        <v>13</v>
      </c>
      <c r="B89" s="9" t="s">
        <v>31</v>
      </c>
      <c r="C89" s="3"/>
    </row>
    <row r="90" spans="1:3" ht="14.25" customHeight="1">
      <c r="A90" s="9" t="s">
        <v>13</v>
      </c>
      <c r="B90" s="9" t="s">
        <v>39</v>
      </c>
    </row>
    <row r="91" spans="1:3" ht="14.25" customHeight="1">
      <c r="A91" s="9" t="s">
        <v>13</v>
      </c>
      <c r="B91" s="9" t="s">
        <v>45</v>
      </c>
      <c r="C91" s="3"/>
    </row>
    <row r="92" spans="1:3" ht="14.25" customHeight="1">
      <c r="A92" s="9" t="s">
        <v>13</v>
      </c>
      <c r="B92" s="9" t="s">
        <v>51</v>
      </c>
      <c r="C92" s="3"/>
    </row>
    <row r="93" spans="1:3" ht="14.25" customHeight="1">
      <c r="A93" s="9" t="s">
        <v>13</v>
      </c>
      <c r="B93" s="9" t="s">
        <v>55</v>
      </c>
      <c r="C93" s="3"/>
    </row>
    <row r="94" spans="1:3" ht="14.25" customHeight="1">
      <c r="A94" s="9" t="s">
        <v>13</v>
      </c>
      <c r="B94" s="9" t="s">
        <v>59</v>
      </c>
      <c r="C94" s="3"/>
    </row>
    <row r="95" spans="1:3" ht="14.25" customHeight="1">
      <c r="A95" s="9" t="s">
        <v>13</v>
      </c>
      <c r="B95" s="9" t="s">
        <v>64</v>
      </c>
      <c r="C95" s="3"/>
    </row>
    <row r="96" spans="1:3" ht="14.25" customHeight="1">
      <c r="A96" s="9" t="s">
        <v>13</v>
      </c>
      <c r="B96" s="9" t="s">
        <v>69</v>
      </c>
      <c r="C96" s="3"/>
    </row>
    <row r="97" spans="1:3" ht="14.25" customHeight="1">
      <c r="A97" s="9" t="s">
        <v>13</v>
      </c>
      <c r="B97" s="9" t="s">
        <v>75</v>
      </c>
      <c r="C97" s="3"/>
    </row>
    <row r="98" spans="1:3" ht="14.25" customHeight="1">
      <c r="A98" s="9" t="s">
        <v>13</v>
      </c>
      <c r="B98" s="9" t="s">
        <v>80</v>
      </c>
      <c r="C98" s="3"/>
    </row>
    <row r="99" spans="1:3" ht="14.25" customHeight="1">
      <c r="A99" s="9" t="s">
        <v>13</v>
      </c>
      <c r="B99" s="9" t="s">
        <v>83</v>
      </c>
      <c r="C99" s="3"/>
    </row>
    <row r="100" spans="1:3" ht="14.25" customHeight="1">
      <c r="A100" s="9" t="s">
        <v>14</v>
      </c>
      <c r="B100" s="9" t="s">
        <v>171</v>
      </c>
      <c r="C100" s="3"/>
    </row>
    <row r="101" spans="1:3" ht="14.25" customHeight="1">
      <c r="A101" s="9" t="s">
        <v>14</v>
      </c>
      <c r="B101" s="9" t="s">
        <v>172</v>
      </c>
    </row>
    <row r="102" spans="1:3" ht="14.25" customHeight="1">
      <c r="A102" s="9" t="s">
        <v>14</v>
      </c>
      <c r="B102" s="9" t="s">
        <v>173</v>
      </c>
      <c r="C102" s="3"/>
    </row>
    <row r="103" spans="1:3" ht="14.25" customHeight="1">
      <c r="A103" s="9" t="s">
        <v>14</v>
      </c>
      <c r="B103" s="9" t="s">
        <v>174</v>
      </c>
      <c r="C103" s="3"/>
    </row>
    <row r="104" spans="1:3" ht="14.25" customHeight="1">
      <c r="A104" s="9" t="s">
        <v>14</v>
      </c>
      <c r="B104" s="9" t="s">
        <v>175</v>
      </c>
      <c r="C104" s="3"/>
    </row>
    <row r="105" spans="1:3" ht="14.25" customHeight="1">
      <c r="A105" s="9" t="s">
        <v>14</v>
      </c>
      <c r="B105" s="9" t="s">
        <v>176</v>
      </c>
      <c r="C105" s="3"/>
    </row>
    <row r="106" spans="1:3" ht="14.25" customHeight="1">
      <c r="A106" s="9" t="s">
        <v>14</v>
      </c>
      <c r="B106" s="9" t="s">
        <v>177</v>
      </c>
      <c r="C106" s="3"/>
    </row>
    <row r="107" spans="1:3" ht="14.25" customHeight="1">
      <c r="A107" s="9" t="s">
        <v>14</v>
      </c>
      <c r="B107" s="9" t="s">
        <v>178</v>
      </c>
      <c r="C107" s="3"/>
    </row>
    <row r="108" spans="1:3" ht="14.25" customHeight="1">
      <c r="A108" s="9" t="s">
        <v>15</v>
      </c>
      <c r="B108" s="9" t="s">
        <v>179</v>
      </c>
      <c r="C108" s="3"/>
    </row>
    <row r="109" spans="1:3" ht="14.25" customHeight="1">
      <c r="A109" s="9" t="s">
        <v>15</v>
      </c>
      <c r="B109" s="9" t="s">
        <v>65</v>
      </c>
    </row>
    <row r="110" spans="1:3" ht="14.25" customHeight="1">
      <c r="A110" s="9" t="s">
        <v>15</v>
      </c>
      <c r="B110" s="9" t="s">
        <v>70</v>
      </c>
      <c r="C110" s="3"/>
    </row>
    <row r="111" spans="1:3" ht="14.25" customHeight="1">
      <c r="A111" s="9" t="s">
        <v>15</v>
      </c>
      <c r="B111" s="9" t="s">
        <v>76</v>
      </c>
      <c r="C111" s="3"/>
    </row>
    <row r="112" spans="1:3" ht="14.25" customHeight="1">
      <c r="A112" s="9" t="s">
        <v>15</v>
      </c>
      <c r="B112" s="9" t="s">
        <v>180</v>
      </c>
      <c r="C112" s="3"/>
    </row>
    <row r="113" spans="1:3" ht="14.25" customHeight="1">
      <c r="A113" s="9" t="s">
        <v>15</v>
      </c>
      <c r="B113" s="9" t="s">
        <v>181</v>
      </c>
      <c r="C113" s="3"/>
    </row>
    <row r="114" spans="1:3" ht="14.25" customHeight="1">
      <c r="A114" s="9" t="s">
        <v>15</v>
      </c>
      <c r="B114" s="9" t="s">
        <v>85</v>
      </c>
      <c r="C114" s="3"/>
    </row>
    <row r="115" spans="1:3" ht="14.25" customHeight="1">
      <c r="A115" s="9" t="s">
        <v>15</v>
      </c>
      <c r="B115" s="9" t="s">
        <v>182</v>
      </c>
      <c r="C115" s="3"/>
    </row>
    <row r="116" spans="1:3" ht="14.25" customHeight="1">
      <c r="A116" s="9" t="s">
        <v>15</v>
      </c>
      <c r="B116" s="9" t="s">
        <v>88</v>
      </c>
      <c r="C116" s="3"/>
    </row>
    <row r="117" spans="1:3" ht="14.25" customHeight="1">
      <c r="A117" s="9" t="s">
        <v>15</v>
      </c>
      <c r="B117" s="9" t="s">
        <v>183</v>
      </c>
      <c r="C117" s="3"/>
    </row>
    <row r="118" spans="1:3" ht="14.25" customHeight="1">
      <c r="A118" s="9" t="s">
        <v>15</v>
      </c>
      <c r="B118" s="9" t="s">
        <v>184</v>
      </c>
      <c r="C118" s="3"/>
    </row>
    <row r="119" spans="1:3" ht="14.25" customHeight="1">
      <c r="A119" s="9" t="s">
        <v>15</v>
      </c>
      <c r="B119" s="9" t="s">
        <v>185</v>
      </c>
      <c r="C119" s="3"/>
    </row>
    <row r="120" spans="1:3" ht="14.25" customHeight="1">
      <c r="A120" s="9" t="s">
        <v>15</v>
      </c>
      <c r="B120" s="9" t="s">
        <v>90</v>
      </c>
      <c r="C120" s="3"/>
    </row>
    <row r="121" spans="1:3" ht="14.25" customHeight="1">
      <c r="A121" s="9" t="s">
        <v>15</v>
      </c>
      <c r="B121" s="9" t="s">
        <v>91</v>
      </c>
      <c r="C121" s="3"/>
    </row>
    <row r="122" spans="1:3" ht="14.25" customHeight="1">
      <c r="A122" s="9" t="s">
        <v>15</v>
      </c>
      <c r="B122" s="9" t="s">
        <v>92</v>
      </c>
      <c r="C122" s="3"/>
    </row>
    <row r="123" spans="1:3" ht="14.25" customHeight="1">
      <c r="A123" s="9" t="s">
        <v>15</v>
      </c>
      <c r="B123" s="9" t="s">
        <v>93</v>
      </c>
      <c r="C123" s="3"/>
    </row>
    <row r="124" spans="1:3" ht="14.25" customHeight="1">
      <c r="A124" s="9" t="s">
        <v>15</v>
      </c>
      <c r="B124" s="9" t="s">
        <v>94</v>
      </c>
      <c r="C124" s="3"/>
    </row>
    <row r="125" spans="1:3" ht="14.25" customHeight="1">
      <c r="A125" s="9" t="s">
        <v>15</v>
      </c>
      <c r="B125" s="9" t="s">
        <v>95</v>
      </c>
      <c r="C125" s="3"/>
    </row>
    <row r="126" spans="1:3" ht="14.25" customHeight="1">
      <c r="A126" s="9" t="s">
        <v>15</v>
      </c>
      <c r="B126" s="9" t="s">
        <v>186</v>
      </c>
      <c r="C126" s="3"/>
    </row>
    <row r="127" spans="1:3" ht="14.25" customHeight="1">
      <c r="A127" s="9" t="s">
        <v>15</v>
      </c>
      <c r="B127" s="9" t="s">
        <v>187</v>
      </c>
      <c r="C127" s="3"/>
    </row>
    <row r="128" spans="1:3" ht="14.25" customHeight="1">
      <c r="A128" s="9" t="s">
        <v>16</v>
      </c>
      <c r="B128" s="9" t="s">
        <v>188</v>
      </c>
      <c r="C128" s="3"/>
    </row>
    <row r="129" spans="1:3" ht="14.25" customHeight="1">
      <c r="A129" s="9" t="s">
        <v>16</v>
      </c>
      <c r="B129" s="9" t="s">
        <v>189</v>
      </c>
    </row>
    <row r="130" spans="1:3" ht="14.25" customHeight="1">
      <c r="A130" s="9" t="s">
        <v>16</v>
      </c>
      <c r="B130" s="9" t="s">
        <v>190</v>
      </c>
      <c r="C130" s="3"/>
    </row>
    <row r="131" spans="1:3" ht="14.25" customHeight="1">
      <c r="A131" s="9" t="s">
        <v>16</v>
      </c>
      <c r="B131" s="9" t="s">
        <v>191</v>
      </c>
      <c r="C131" s="3"/>
    </row>
    <row r="132" spans="1:3" ht="14.25" customHeight="1">
      <c r="A132" s="9" t="s">
        <v>16</v>
      </c>
      <c r="B132" s="9" t="s">
        <v>52</v>
      </c>
      <c r="C132" s="3"/>
    </row>
    <row r="133" spans="1:3" ht="14.25" customHeight="1">
      <c r="A133" s="9" t="s">
        <v>16</v>
      </c>
      <c r="B133" s="9" t="s">
        <v>56</v>
      </c>
      <c r="C133" s="3"/>
    </row>
    <row r="134" spans="1:3" ht="14.25" customHeight="1">
      <c r="A134" s="9" t="s">
        <v>16</v>
      </c>
      <c r="B134" s="9" t="s">
        <v>60</v>
      </c>
      <c r="C134" s="3"/>
    </row>
    <row r="135" spans="1:3" ht="14.25" customHeight="1">
      <c r="A135" s="9" t="s">
        <v>16</v>
      </c>
      <c r="B135" s="9" t="s">
        <v>66</v>
      </c>
      <c r="C135" s="3"/>
    </row>
    <row r="136" spans="1:3" ht="14.25" customHeight="1">
      <c r="A136" s="9" t="s">
        <v>16</v>
      </c>
      <c r="B136" s="9" t="s">
        <v>71</v>
      </c>
      <c r="C136" s="3"/>
    </row>
    <row r="137" spans="1:3" ht="14.25" customHeight="1">
      <c r="A137" s="9" t="s">
        <v>16</v>
      </c>
      <c r="B137" s="9" t="s">
        <v>77</v>
      </c>
      <c r="C137" s="3"/>
    </row>
    <row r="138" spans="1:3" ht="14.25" customHeight="1">
      <c r="A138" s="9" t="s">
        <v>16</v>
      </c>
      <c r="B138" s="9" t="s">
        <v>192</v>
      </c>
      <c r="C138" s="3"/>
    </row>
    <row r="139" spans="1:3" ht="14.25" customHeight="1">
      <c r="A139" s="9" t="s">
        <v>16</v>
      </c>
      <c r="B139" s="9" t="s">
        <v>193</v>
      </c>
      <c r="C139" s="3"/>
    </row>
    <row r="140" spans="1:3" ht="14.25" customHeight="1">
      <c r="A140" s="9" t="s">
        <v>16</v>
      </c>
      <c r="B140" s="9" t="s">
        <v>194</v>
      </c>
      <c r="C140" s="3"/>
    </row>
    <row r="141" spans="1:3" ht="14.25" customHeight="1">
      <c r="A141" s="9" t="s">
        <v>16</v>
      </c>
      <c r="B141" s="9" t="s">
        <v>195</v>
      </c>
      <c r="C141" s="3"/>
    </row>
    <row r="142" spans="1:3" ht="14.25" customHeight="1">
      <c r="A142" s="9" t="s">
        <v>16</v>
      </c>
      <c r="B142" s="9" t="s">
        <v>196</v>
      </c>
      <c r="C142" s="3"/>
    </row>
    <row r="143" spans="1:3" ht="14.25" customHeight="1">
      <c r="A143" s="9" t="s">
        <v>16</v>
      </c>
      <c r="B143" s="9" t="s">
        <v>197</v>
      </c>
      <c r="C143" s="3"/>
    </row>
    <row r="144" spans="1:3" ht="14.25" customHeight="1">
      <c r="A144" s="9" t="s">
        <v>16</v>
      </c>
      <c r="B144" s="9" t="s">
        <v>198</v>
      </c>
      <c r="C144" s="3"/>
    </row>
    <row r="145" spans="1:3" ht="14.25" customHeight="1">
      <c r="A145" s="9" t="s">
        <v>16</v>
      </c>
      <c r="B145" s="9" t="s">
        <v>199</v>
      </c>
      <c r="C145" s="3"/>
    </row>
    <row r="146" spans="1:3" ht="14.25" customHeight="1">
      <c r="A146" s="9" t="s">
        <v>17</v>
      </c>
      <c r="B146" s="9" t="s">
        <v>200</v>
      </c>
      <c r="C146" s="3"/>
    </row>
    <row r="147" spans="1:3" ht="14.25" customHeight="1">
      <c r="A147" s="9" t="s">
        <v>17</v>
      </c>
      <c r="B147" s="9" t="s">
        <v>201</v>
      </c>
    </row>
    <row r="148" spans="1:3" ht="14.25" customHeight="1">
      <c r="A148" s="9" t="s">
        <v>17</v>
      </c>
      <c r="B148" s="9" t="s">
        <v>202</v>
      </c>
      <c r="C148" s="3"/>
    </row>
    <row r="149" spans="1:3" ht="14.25" customHeight="1">
      <c r="A149" s="9" t="s">
        <v>18</v>
      </c>
      <c r="B149" s="9" t="s">
        <v>203</v>
      </c>
      <c r="C149" s="3"/>
    </row>
    <row r="150" spans="1:3" ht="14.25" customHeight="1">
      <c r="A150" s="9" t="s">
        <v>18</v>
      </c>
      <c r="B150" s="9" t="s">
        <v>204</v>
      </c>
    </row>
    <row r="151" spans="1:3" ht="14.25" customHeight="1">
      <c r="A151" s="9" t="s">
        <v>18</v>
      </c>
      <c r="B151" s="9" t="s">
        <v>205</v>
      </c>
      <c r="C151" s="3"/>
    </row>
    <row r="152" spans="1:3" ht="14.25" customHeight="1">
      <c r="A152" s="9" t="s">
        <v>19</v>
      </c>
      <c r="B152" s="9" t="s">
        <v>206</v>
      </c>
      <c r="C152" s="3"/>
    </row>
    <row r="153" spans="1:3" ht="14.25" customHeight="1">
      <c r="A153" s="9" t="s">
        <v>19</v>
      </c>
      <c r="B153" s="9" t="s">
        <v>207</v>
      </c>
    </row>
    <row r="154" spans="1:3" ht="14.25" customHeight="1">
      <c r="A154" s="9" t="s">
        <v>19</v>
      </c>
      <c r="B154" s="9" t="s">
        <v>208</v>
      </c>
      <c r="C154" s="3"/>
    </row>
    <row r="155" spans="1:3" ht="14.25" customHeight="1">
      <c r="A155" s="9" t="s">
        <v>19</v>
      </c>
      <c r="B155" s="9" t="s">
        <v>209</v>
      </c>
      <c r="C155" s="3"/>
    </row>
    <row r="156" spans="1:3" ht="14.25" customHeight="1">
      <c r="A156" s="9" t="s">
        <v>19</v>
      </c>
      <c r="B156" s="9" t="s">
        <v>210</v>
      </c>
      <c r="C156" s="3"/>
    </row>
    <row r="157" spans="1:3" ht="14.25" customHeight="1">
      <c r="A157" s="9" t="s">
        <v>19</v>
      </c>
      <c r="B157" s="9" t="s">
        <v>211</v>
      </c>
      <c r="C157" s="3"/>
    </row>
    <row r="158" spans="1:3" ht="14.25" customHeight="1">
      <c r="A158" s="9" t="s">
        <v>19</v>
      </c>
      <c r="B158" s="9" t="s">
        <v>212</v>
      </c>
      <c r="C158" s="3"/>
    </row>
    <row r="159" spans="1:3" ht="14.25" customHeight="1">
      <c r="A159" s="9" t="s">
        <v>20</v>
      </c>
      <c r="B159" s="9" t="s">
        <v>213</v>
      </c>
      <c r="C159" s="3"/>
    </row>
    <row r="160" spans="1:3" ht="14.25" customHeight="1">
      <c r="A160" s="9" t="s">
        <v>20</v>
      </c>
      <c r="B160" s="9" t="s">
        <v>214</v>
      </c>
    </row>
    <row r="161" spans="1:3" ht="14.25" customHeight="1">
      <c r="A161" s="9" t="s">
        <v>20</v>
      </c>
      <c r="B161" s="9" t="s">
        <v>215</v>
      </c>
      <c r="C161" s="3"/>
    </row>
    <row r="162" spans="1:3" ht="14.25" customHeight="1">
      <c r="A162" s="9" t="s">
        <v>21</v>
      </c>
      <c r="B162" s="9" t="s">
        <v>216</v>
      </c>
      <c r="C162" s="3"/>
    </row>
    <row r="163" spans="1:3" ht="14.25" customHeight="1">
      <c r="A163" s="9" t="s">
        <v>21</v>
      </c>
      <c r="B163" s="9" t="s">
        <v>217</v>
      </c>
    </row>
    <row r="164" spans="1:3" ht="14.25" customHeight="1">
      <c r="A164" s="9" t="s">
        <v>21</v>
      </c>
      <c r="B164" s="9" t="s">
        <v>218</v>
      </c>
      <c r="C164" s="3"/>
    </row>
    <row r="165" spans="1:3" ht="14.25" customHeight="1">
      <c r="A165" s="9" t="s">
        <v>21</v>
      </c>
      <c r="B165" s="9" t="s">
        <v>219</v>
      </c>
      <c r="C165" s="3"/>
    </row>
    <row r="166" spans="1:3" ht="14.25" customHeight="1">
      <c r="A166" s="9" t="s">
        <v>21</v>
      </c>
      <c r="B166" s="9" t="s">
        <v>220</v>
      </c>
      <c r="C166" s="3"/>
    </row>
    <row r="167" spans="1:3" ht="14.25" customHeight="1">
      <c r="A167" s="9" t="s">
        <v>21</v>
      </c>
      <c r="B167" s="9" t="s">
        <v>221</v>
      </c>
      <c r="C167" s="3"/>
    </row>
    <row r="168" spans="1:3" ht="14.25" customHeight="1">
      <c r="A168" s="9" t="s">
        <v>21</v>
      </c>
      <c r="B168" s="9" t="s">
        <v>222</v>
      </c>
      <c r="C168" s="3"/>
    </row>
    <row r="169" spans="1:3" ht="14.25" customHeight="1">
      <c r="A169" s="9" t="s">
        <v>21</v>
      </c>
      <c r="B169" s="9" t="s">
        <v>223</v>
      </c>
      <c r="C169" s="3"/>
    </row>
    <row r="170" spans="1:3" ht="14.25" customHeight="1">
      <c r="A170" s="9" t="s">
        <v>21</v>
      </c>
      <c r="B170" s="9" t="s">
        <v>224</v>
      </c>
      <c r="C170" s="3"/>
    </row>
    <row r="171" spans="1:3" ht="14.25" customHeight="1">
      <c r="A171" s="9" t="s">
        <v>21</v>
      </c>
      <c r="B171" s="9" t="s">
        <v>225</v>
      </c>
      <c r="C171" s="3"/>
    </row>
    <row r="172" spans="1:3" ht="14.25" customHeight="1">
      <c r="A172" s="9" t="s">
        <v>21</v>
      </c>
      <c r="B172" s="9" t="s">
        <v>226</v>
      </c>
      <c r="C172" s="3"/>
    </row>
    <row r="173" spans="1:3" ht="14.25" customHeight="1">
      <c r="A173" s="9" t="s">
        <v>21</v>
      </c>
      <c r="B173" s="9" t="s">
        <v>227</v>
      </c>
      <c r="C173" s="3"/>
    </row>
    <row r="174" spans="1:3" ht="14.25" customHeight="1">
      <c r="A174" s="9" t="s">
        <v>22</v>
      </c>
      <c r="B174" s="9" t="s">
        <v>228</v>
      </c>
    </row>
    <row r="175" spans="1:3" ht="14.25" customHeight="1">
      <c r="A175" t="s">
        <v>247</v>
      </c>
      <c r="B175" t="s">
        <v>229</v>
      </c>
      <c r="C175" s="3"/>
    </row>
    <row r="176" spans="1:3" ht="14.25" customHeight="1">
      <c r="A176" t="s">
        <v>23</v>
      </c>
      <c r="B176" s="9" t="s">
        <v>230</v>
      </c>
      <c r="C176" s="3"/>
    </row>
    <row r="177" spans="1:3" ht="14.25" customHeight="1">
      <c r="A177" t="s">
        <v>23</v>
      </c>
      <c r="B177" s="9" t="s">
        <v>231</v>
      </c>
    </row>
    <row r="178" spans="1:3" ht="14.25" customHeight="1">
      <c r="A178" t="s">
        <v>23</v>
      </c>
      <c r="B178" s="9" t="s">
        <v>232</v>
      </c>
      <c r="C178" s="3"/>
    </row>
    <row r="179" spans="1:3" ht="14.25" customHeight="1">
      <c r="A179" t="s">
        <v>23</v>
      </c>
      <c r="B179" s="9" t="s">
        <v>233</v>
      </c>
      <c r="C179" s="3"/>
    </row>
    <row r="180" spans="1:3" ht="14.25" customHeight="1">
      <c r="A180" t="s">
        <v>23</v>
      </c>
      <c r="B180" s="9" t="s">
        <v>234</v>
      </c>
      <c r="C180" s="3"/>
    </row>
    <row r="181" spans="1:3" ht="14.25" customHeight="1">
      <c r="A181" t="s">
        <v>23</v>
      </c>
      <c r="B181" s="9" t="s">
        <v>235</v>
      </c>
      <c r="C181" s="3"/>
    </row>
    <row r="182" spans="1:3" ht="14.25" customHeight="1">
      <c r="A182" t="s">
        <v>23</v>
      </c>
      <c r="B182" s="9" t="s">
        <v>236</v>
      </c>
      <c r="C182" s="3"/>
    </row>
    <row r="183" spans="1:3" ht="14.25" customHeight="1">
      <c r="A183" t="s">
        <v>24</v>
      </c>
      <c r="B183" s="9" t="s">
        <v>237</v>
      </c>
      <c r="C183" s="3"/>
    </row>
    <row r="184" spans="1:3" ht="14.25" customHeight="1">
      <c r="A184" t="s">
        <v>24</v>
      </c>
      <c r="B184" s="9" t="s">
        <v>238</v>
      </c>
    </row>
    <row r="185" spans="1:3" ht="14.25" customHeight="1">
      <c r="A185" t="s">
        <v>24</v>
      </c>
      <c r="B185" s="9" t="s">
        <v>239</v>
      </c>
      <c r="C185" s="3"/>
    </row>
    <row r="186" spans="1:3" ht="14.25" customHeight="1">
      <c r="A186" t="s">
        <v>24</v>
      </c>
      <c r="B186" s="9" t="s">
        <v>240</v>
      </c>
      <c r="C186" s="3"/>
    </row>
    <row r="187" spans="1:3" ht="14.25" customHeight="1">
      <c r="A187" t="s">
        <v>24</v>
      </c>
      <c r="B187" s="9" t="s">
        <v>241</v>
      </c>
      <c r="C187" s="3"/>
    </row>
    <row r="188" spans="1:3" ht="14.25" customHeight="1">
      <c r="A188" t="s">
        <v>24</v>
      </c>
      <c r="B188" s="9" t="s">
        <v>242</v>
      </c>
    </row>
    <row r="189" spans="1:3" ht="14.25" customHeight="1">
      <c r="A189" t="s">
        <v>24</v>
      </c>
      <c r="B189" s="9" t="s">
        <v>243</v>
      </c>
    </row>
    <row r="190" spans="1:3" ht="14.25" customHeight="1">
      <c r="A190" t="s">
        <v>25</v>
      </c>
      <c r="B190" s="9" t="s">
        <v>244</v>
      </c>
    </row>
    <row r="191" spans="1:3" ht="14.25" customHeight="1">
      <c r="A191" t="s">
        <v>25</v>
      </c>
      <c r="B191" s="9" t="s">
        <v>245</v>
      </c>
    </row>
    <row r="192" spans="1:3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9Fd3/ofQjUcuHEgQf1X7CYM3DmhjYwrC21ZVNeQ8dy9hZIG2Lk7af912ab9oGy9b1pZ1XewlROjHkhTf5R7OJA==" saltValue="W6/5Y00jE7ZwqUPfTF++GQ==" spinCount="100000" sheet="1" objects="1" scenarios="1"/>
  <mergeCells count="1">
    <mergeCell ref="F31:G31"/>
  </mergeCells>
  <dataValidations count="2">
    <dataValidation type="list" allowBlank="1" showInputMessage="1" showErrorMessage="1" sqref="J1" xr:uid="{57D0299C-5DC3-49FD-9E8A-5F606B0A683F}">
      <formula1>_xlfn.ANCHORARRAY(List_Tit)</formula1>
    </dataValidation>
    <dataValidation type="list" allowBlank="1" showInputMessage="1" showErrorMessage="1" sqref="J3" xr:uid="{CE170535-90F1-4AD8-A757-8F133A3782B1}">
      <formula1>_xlfn.ANCHORARRAY(List_Cen_Gest)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2558-C434-427E-B593-5321A6C4A7D4}">
  <dimension ref="A1:K23"/>
  <sheetViews>
    <sheetView showGridLines="0" topLeftCell="A8" workbookViewId="0">
      <selection activeCell="I13" sqref="I13"/>
    </sheetView>
  </sheetViews>
  <sheetFormatPr baseColWidth="10" defaultColWidth="0" defaultRowHeight="14.45" customHeight="1" zeroHeight="1"/>
  <cols>
    <col min="1" max="1" width="11.5703125" style="10" customWidth="1"/>
    <col min="2" max="2" width="3.28515625" style="10" customWidth="1"/>
    <col min="3" max="3" width="17.5703125" style="10" customWidth="1"/>
    <col min="4" max="7" width="18.28515625" style="10" customWidth="1"/>
    <col min="8" max="8" width="31.28515625" style="10" customWidth="1"/>
    <col min="9" max="9" width="10.85546875" style="10" customWidth="1"/>
    <col min="10" max="10" width="15.28515625" style="10" customWidth="1"/>
    <col min="11" max="11" width="11.5703125" style="10" customWidth="1"/>
    <col min="12" max="16384" width="11.5703125" style="10" hidden="1"/>
  </cols>
  <sheetData>
    <row r="1" spans="3:10" ht="10.15" customHeight="1"/>
    <row r="2" spans="3:10" ht="15"/>
    <row r="3" spans="3:10" ht="15"/>
    <row r="4" spans="3:10" ht="6.6" customHeight="1"/>
    <row r="5" spans="3:10" ht="18">
      <c r="C5" s="114" t="s">
        <v>363</v>
      </c>
      <c r="D5" s="114"/>
      <c r="E5" s="114"/>
      <c r="F5" s="114"/>
      <c r="G5" s="114"/>
      <c r="H5" s="114"/>
      <c r="I5" s="114"/>
      <c r="J5" s="114"/>
    </row>
    <row r="6" spans="3:10" ht="19.149999999999999" customHeight="1">
      <c r="C6" s="115" t="s">
        <v>248</v>
      </c>
      <c r="D6" s="115"/>
      <c r="E6" s="115"/>
      <c r="F6" s="115"/>
      <c r="G6" s="115"/>
      <c r="H6" s="115"/>
      <c r="I6" s="115"/>
      <c r="J6" s="115"/>
    </row>
    <row r="7" spans="3:10" ht="3" customHeight="1">
      <c r="C7" s="11"/>
      <c r="D7" s="11"/>
      <c r="E7" s="11"/>
      <c r="F7" s="11"/>
      <c r="G7" s="11"/>
      <c r="H7" s="11"/>
      <c r="I7" s="11"/>
    </row>
    <row r="8" spans="3:10" ht="15.75" thickBot="1">
      <c r="C8" s="14" t="s">
        <v>26</v>
      </c>
      <c r="D8" s="11"/>
      <c r="E8" s="11"/>
      <c r="F8" s="11"/>
      <c r="G8" s="11"/>
      <c r="H8" s="11"/>
      <c r="I8" s="11"/>
    </row>
    <row r="9" spans="3:10" ht="18.600000000000001" customHeight="1" thickBot="1">
      <c r="C9" s="111" t="s">
        <v>15</v>
      </c>
      <c r="D9" s="112"/>
      <c r="E9" s="112"/>
      <c r="F9" s="112"/>
      <c r="G9" s="112"/>
      <c r="H9" s="112"/>
      <c r="I9" s="112"/>
      <c r="J9" s="113"/>
    </row>
    <row r="10" spans="3:10" ht="18.600000000000001" customHeight="1" thickBot="1">
      <c r="C10" s="14" t="s">
        <v>32</v>
      </c>
      <c r="D10" s="11"/>
      <c r="E10" s="11"/>
      <c r="F10" s="11"/>
      <c r="G10" s="11"/>
      <c r="H10" s="11"/>
      <c r="I10" s="11"/>
    </row>
    <row r="11" spans="3:10" ht="18.600000000000001" customHeight="1" thickBot="1">
      <c r="C11" s="111" t="s">
        <v>186</v>
      </c>
      <c r="D11" s="112"/>
      <c r="E11" s="112"/>
      <c r="F11" s="112"/>
      <c r="G11" s="112"/>
      <c r="H11" s="112"/>
      <c r="I11" s="112"/>
      <c r="J11" s="113"/>
    </row>
    <row r="12" spans="3:10" ht="15">
      <c r="C12" s="11"/>
      <c r="D12" s="11"/>
      <c r="E12" s="11"/>
      <c r="F12" s="11"/>
      <c r="G12" s="11"/>
      <c r="H12" s="11"/>
      <c r="I12" s="11"/>
    </row>
    <row r="13" spans="3:10" ht="24" customHeight="1">
      <c r="C13" s="20" t="s">
        <v>250</v>
      </c>
      <c r="D13" s="19" t="s">
        <v>251</v>
      </c>
      <c r="E13" s="19"/>
      <c r="F13" s="19"/>
      <c r="G13" s="19"/>
      <c r="H13" s="19"/>
      <c r="I13" s="86" t="s">
        <v>249</v>
      </c>
      <c r="J13" s="12" t="s">
        <v>246</v>
      </c>
    </row>
    <row r="14" spans="3:10" ht="24" customHeight="1">
      <c r="C14" s="20" t="s">
        <v>252</v>
      </c>
      <c r="D14" s="19" t="s">
        <v>253</v>
      </c>
      <c r="E14" s="19"/>
      <c r="F14" s="19"/>
      <c r="G14" s="19"/>
      <c r="H14" s="19"/>
      <c r="I14" s="86" t="s">
        <v>249</v>
      </c>
      <c r="J14" s="12" t="s">
        <v>246</v>
      </c>
    </row>
    <row r="15" spans="3:10" ht="24" customHeight="1">
      <c r="C15" s="20" t="s">
        <v>254</v>
      </c>
      <c r="D15" s="19" t="s">
        <v>255</v>
      </c>
      <c r="E15" s="19"/>
      <c r="F15" s="19"/>
      <c r="G15" s="19"/>
      <c r="H15" s="19"/>
      <c r="I15" s="86" t="s">
        <v>249</v>
      </c>
      <c r="J15" s="12" t="s">
        <v>246</v>
      </c>
    </row>
    <row r="16" spans="3:10" ht="24" customHeight="1">
      <c r="C16" s="20" t="s">
        <v>256</v>
      </c>
      <c r="D16" s="19" t="s">
        <v>257</v>
      </c>
      <c r="E16" s="19"/>
      <c r="F16" s="19"/>
      <c r="G16" s="19"/>
      <c r="H16" s="19"/>
      <c r="I16" s="86" t="s">
        <v>249</v>
      </c>
      <c r="J16" s="12" t="s">
        <v>246</v>
      </c>
    </row>
    <row r="17" spans="3:10" ht="24" customHeight="1">
      <c r="C17" s="20" t="s">
        <v>258</v>
      </c>
      <c r="D17" s="19" t="s">
        <v>259</v>
      </c>
      <c r="E17" s="19"/>
      <c r="F17" s="19"/>
      <c r="G17" s="19"/>
      <c r="H17" s="19"/>
      <c r="I17" s="86" t="s">
        <v>249</v>
      </c>
      <c r="J17" s="12" t="s">
        <v>246</v>
      </c>
    </row>
    <row r="18" spans="3:10" ht="24" customHeight="1">
      <c r="C18" s="20" t="s">
        <v>260</v>
      </c>
      <c r="D18" s="19" t="s">
        <v>261</v>
      </c>
      <c r="E18" s="19"/>
      <c r="F18" s="19"/>
      <c r="G18" s="19"/>
      <c r="H18" s="19"/>
      <c r="I18" s="86" t="s">
        <v>249</v>
      </c>
      <c r="J18" s="12" t="s">
        <v>246</v>
      </c>
    </row>
    <row r="19" spans="3:10" ht="24" customHeight="1">
      <c r="C19" s="20" t="s">
        <v>371</v>
      </c>
      <c r="D19" s="19" t="s">
        <v>372</v>
      </c>
      <c r="E19" s="19"/>
      <c r="F19" s="19"/>
      <c r="G19" s="19"/>
      <c r="H19" s="19"/>
      <c r="I19" s="86" t="s">
        <v>249</v>
      </c>
      <c r="J19" s="12" t="s">
        <v>246</v>
      </c>
    </row>
    <row r="20" spans="3:10" ht="24" customHeight="1">
      <c r="C20" s="20"/>
      <c r="D20" s="19" t="s">
        <v>332</v>
      </c>
      <c r="E20" s="19"/>
      <c r="F20" s="19"/>
      <c r="G20" s="19"/>
      <c r="H20" s="19"/>
      <c r="I20" s="86" t="s">
        <v>249</v>
      </c>
      <c r="J20" s="85"/>
    </row>
    <row r="21" spans="3:10" ht="24" customHeight="1">
      <c r="C21" s="20"/>
      <c r="D21" s="19" t="s">
        <v>96</v>
      </c>
      <c r="E21" s="19"/>
      <c r="F21" s="19"/>
      <c r="G21" s="19"/>
      <c r="H21" s="19"/>
      <c r="I21" s="86" t="s">
        <v>249</v>
      </c>
      <c r="J21" s="85"/>
    </row>
    <row r="22" spans="3:10" ht="14.45" customHeight="1"/>
    <row r="23" spans="3:10" ht="14.45" customHeight="1"/>
  </sheetData>
  <sheetProtection algorithmName="SHA-512" hashValue="1ohOFR25JlSn13exAU7H0TFRE83JjnmO6h/NNAr/OT7uHC4oVWKE1BlCXALb4hmVomoUoVYohSwrMpgv92lq2Q==" saltValue="ckIXGi16c7JlB+bT5Ph8QA==" spinCount="100000" sheet="1" objects="1" scenarios="1"/>
  <mergeCells count="4">
    <mergeCell ref="C11:J11"/>
    <mergeCell ref="C5:J5"/>
    <mergeCell ref="C6:J6"/>
    <mergeCell ref="C9:J9"/>
  </mergeCells>
  <conditionalFormatting sqref="J13:J21">
    <cfRule type="expression" dxfId="5" priority="1">
      <formula>J13="Pendiente"</formula>
    </cfRule>
  </conditionalFormatting>
  <dataValidations count="3">
    <dataValidation type="list" allowBlank="1" showInputMessage="1" showErrorMessage="1" sqref="C9:J9" xr:uid="{93A84E98-B3AF-4947-9CCB-1E77EAC4A9A4}">
      <formula1>_xlfn.ANCHORARRAY(List_Tit)</formula1>
    </dataValidation>
    <dataValidation type="list" allowBlank="1" showInputMessage="1" showErrorMessage="1" sqref="J13:J19" xr:uid="{253E6049-6BB8-4020-A432-EA385EFF3D2C}">
      <formula1>"Automático,Completo,Pendiente"</formula1>
    </dataValidation>
    <dataValidation type="list" allowBlank="1" showInputMessage="1" showErrorMessage="1" sqref="C11:J11" xr:uid="{20BCB9D5-B39E-49CB-9007-754138DF248F}">
      <formula1>_xlfn.ANCHORARRAY(Cent_Gest)</formula1>
    </dataValidation>
  </dataValidations>
  <hyperlinks>
    <hyperlink ref="I13" location="C.8_U.Medida!B7" display="IR" xr:uid="{04817D2B-F90B-4F04-906A-B96E57E2209C}"/>
    <hyperlink ref="I14" location="C9.1_U.Medida!B7" display="IR" xr:uid="{D2159CBB-4971-46C1-9C02-1977B5030406}"/>
    <hyperlink ref="I15" location="C9.2_U.Medida!B7" display="IR" xr:uid="{240D5D3A-2D8A-4061-9CAB-FD16EBD46FC7}"/>
    <hyperlink ref="I16" location="C.10_Indicadores!B7" display="IR" xr:uid="{99A0E861-C7BD-4295-BAB9-7A88FD0355F3}"/>
    <hyperlink ref="I17" location="C11.1_Indicador!B7" display="IR" xr:uid="{ED459233-262B-44B9-9EE2-191AE77E6D31}"/>
    <hyperlink ref="I18" location="C11.2_Indicador!B7" display="IR" xr:uid="{5AF78079-90B3-4480-BD5B-09A6ED4FCB4B}"/>
    <hyperlink ref="I20" location="Resúmenes!A1" display="IR" xr:uid="{258E18C1-67F6-48D2-8D20-B3EDEA9790B5}"/>
    <hyperlink ref="I19" location="A1.Producción!D6" display="IR" xr:uid="{56E8B153-D6DC-4EA2-9346-B88194C8FF49}"/>
    <hyperlink ref="I21" location="Instrucciones!A1" display="IR" xr:uid="{FF761A9B-2F9A-4A58-91A0-FE192156DA27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18"/>
  <sheetViews>
    <sheetView showGridLines="0" tabSelected="1" zoomScale="73" zoomScaleNormal="73" workbookViewId="0">
      <selection activeCell="K9" sqref="K8:K9"/>
    </sheetView>
  </sheetViews>
  <sheetFormatPr baseColWidth="10" defaultColWidth="14.42578125" defaultRowHeight="0" customHeight="1" zeroHeight="1"/>
  <cols>
    <col min="1" max="1" width="1.28515625" customWidth="1"/>
    <col min="2" max="2" width="44.42578125" customWidth="1"/>
    <col min="3" max="3" width="42.42578125" customWidth="1"/>
    <col min="4" max="5" width="21.28515625" customWidth="1"/>
    <col min="6" max="6" width="17.140625" customWidth="1"/>
    <col min="7" max="8" width="19.5703125" customWidth="1"/>
    <col min="9" max="9" width="15.85546875" customWidth="1"/>
    <col min="10" max="10" width="10.7109375" customWidth="1"/>
    <col min="11" max="11" width="75.7109375" customWidth="1"/>
    <col min="12" max="12" width="14.140625" customWidth="1"/>
    <col min="13" max="31" width="11.42578125" customWidth="1"/>
  </cols>
  <sheetData>
    <row r="1" spans="1:13" ht="14.25" customHeight="1">
      <c r="B1" s="15"/>
      <c r="C1" s="15"/>
      <c r="D1" s="15"/>
      <c r="E1" s="15"/>
      <c r="G1" s="69" t="s">
        <v>254</v>
      </c>
      <c r="H1" s="77" t="str">
        <f>+HYPERLINK("#"&amp;M1&amp;"!A1","IR")</f>
        <v>IR</v>
      </c>
      <c r="I1" s="4"/>
      <c r="J1" s="4"/>
      <c r="M1" s="67" t="str">
        <f>IF(G1="","",VLOOKUP(G1,Hojas_Name,2,0))</f>
        <v>C9.2_U.Medida</v>
      </c>
    </row>
    <row r="2" spans="1:13" ht="15">
      <c r="B2" s="117" t="s">
        <v>270</v>
      </c>
      <c r="C2" s="117"/>
      <c r="D2" s="117"/>
      <c r="E2" s="117"/>
      <c r="F2" s="117"/>
      <c r="G2" s="117"/>
      <c r="H2" s="117"/>
      <c r="I2" s="28"/>
      <c r="J2" s="28"/>
    </row>
    <row r="3" spans="1:13" ht="13.9" customHeight="1">
      <c r="B3" s="116" t="str">
        <f>+IF(Inicio!C11="","",Inicio!C11)</f>
        <v>759 00 Dirección General de Archivo Nacional</v>
      </c>
      <c r="C3" s="116"/>
      <c r="D3" s="116"/>
      <c r="E3" s="116"/>
      <c r="F3" s="116"/>
      <c r="G3" s="116"/>
      <c r="H3" s="116"/>
      <c r="I3" s="27"/>
      <c r="J3" s="27"/>
    </row>
    <row r="4" spans="1:13" ht="14.25" customHeight="1">
      <c r="B4" s="116" t="s">
        <v>281</v>
      </c>
      <c r="C4" s="116"/>
      <c r="D4" s="116"/>
      <c r="E4" s="116"/>
      <c r="F4" s="116"/>
      <c r="G4" s="116"/>
      <c r="H4" s="116"/>
      <c r="I4" s="27"/>
      <c r="J4" s="27"/>
    </row>
    <row r="5" spans="1:13" ht="14.25" customHeight="1">
      <c r="B5" s="15"/>
      <c r="C5" s="119"/>
      <c r="D5" s="120"/>
      <c r="E5" s="120"/>
      <c r="F5" s="120"/>
      <c r="G5" s="70"/>
      <c r="H5" s="70"/>
      <c r="I5" s="13"/>
      <c r="J5" s="13"/>
    </row>
    <row r="6" spans="1:13" ht="51" customHeight="1">
      <c r="B6" s="71" t="s">
        <v>262</v>
      </c>
      <c r="C6" s="71" t="s">
        <v>97</v>
      </c>
      <c r="D6" s="71" t="s">
        <v>98</v>
      </c>
      <c r="E6" s="71" t="s">
        <v>263</v>
      </c>
      <c r="F6" s="71" t="s">
        <v>264</v>
      </c>
      <c r="G6" s="72" t="s">
        <v>266</v>
      </c>
      <c r="H6" s="72" t="s">
        <v>267</v>
      </c>
      <c r="I6" s="17" t="s">
        <v>268</v>
      </c>
      <c r="J6" s="17" t="s">
        <v>265</v>
      </c>
      <c r="K6" s="17" t="s">
        <v>269</v>
      </c>
    </row>
    <row r="7" spans="1:13" ht="51" customHeight="1">
      <c r="A7" s="2"/>
      <c r="B7" s="81" t="s">
        <v>383</v>
      </c>
      <c r="C7" s="81" t="s">
        <v>385</v>
      </c>
      <c r="D7" s="90">
        <v>193</v>
      </c>
      <c r="E7" s="88">
        <v>115</v>
      </c>
      <c r="F7" s="73">
        <v>0.59589999999999999</v>
      </c>
      <c r="G7" s="87">
        <v>269</v>
      </c>
      <c r="H7" s="73">
        <v>1.3936999999999999</v>
      </c>
      <c r="I7" s="74">
        <f t="shared" ref="I7:I12" si="0">+IF(C7="","",IF(H7&gt;=0.9,2,IF(AND(H7&gt;=0.5,H7&lt;0.9),1,IF(H7&lt;0.5,0,""))))</f>
        <v>2</v>
      </c>
      <c r="J7" s="21" t="s">
        <v>389</v>
      </c>
      <c r="K7" s="75"/>
    </row>
    <row r="8" spans="1:13" ht="47.25" customHeight="1">
      <c r="A8" s="2"/>
      <c r="B8" s="81" t="s">
        <v>383</v>
      </c>
      <c r="C8" s="81" t="s">
        <v>386</v>
      </c>
      <c r="D8" s="90">
        <v>10</v>
      </c>
      <c r="E8" s="88">
        <v>6</v>
      </c>
      <c r="F8" s="73">
        <v>0.6</v>
      </c>
      <c r="G8" s="87">
        <v>11</v>
      </c>
      <c r="H8" s="73">
        <v>1.1000000000000001</v>
      </c>
      <c r="I8" s="74">
        <f t="shared" si="0"/>
        <v>2</v>
      </c>
      <c r="J8" s="21" t="s">
        <v>389</v>
      </c>
      <c r="K8" s="75"/>
    </row>
    <row r="9" spans="1:13" ht="51" customHeight="1">
      <c r="A9" s="2"/>
      <c r="B9" s="81" t="s">
        <v>384</v>
      </c>
      <c r="C9" s="81" t="s">
        <v>387</v>
      </c>
      <c r="D9" s="89">
        <v>1896852</v>
      </c>
      <c r="E9" s="88">
        <v>17497643</v>
      </c>
      <c r="F9" s="73">
        <v>9.2246000000000006</v>
      </c>
      <c r="G9" s="87">
        <v>28012909</v>
      </c>
      <c r="H9" s="73">
        <v>14.7681</v>
      </c>
      <c r="I9" s="74">
        <f t="shared" si="0"/>
        <v>2</v>
      </c>
      <c r="J9" s="21" t="s">
        <v>389</v>
      </c>
      <c r="K9" s="75"/>
    </row>
    <row r="10" spans="1:13" ht="51" customHeight="1">
      <c r="A10" s="2"/>
      <c r="B10" s="81" t="s">
        <v>384</v>
      </c>
      <c r="C10" s="81" t="s">
        <v>388</v>
      </c>
      <c r="D10" s="89">
        <v>13435</v>
      </c>
      <c r="E10" s="108">
        <v>8284</v>
      </c>
      <c r="F10" s="73">
        <v>0.61660000000000004</v>
      </c>
      <c r="G10" s="87">
        <v>9364</v>
      </c>
      <c r="H10" s="73">
        <v>0.7</v>
      </c>
      <c r="I10" s="74">
        <f t="shared" si="0"/>
        <v>1</v>
      </c>
      <c r="J10" s="21" t="s">
        <v>389</v>
      </c>
      <c r="K10" s="75"/>
    </row>
    <row r="11" spans="1:13" ht="15">
      <c r="A11" s="2"/>
      <c r="B11" s="81"/>
      <c r="C11" s="81"/>
      <c r="D11" s="89"/>
      <c r="E11" s="88"/>
      <c r="F11" s="73"/>
      <c r="G11" s="87"/>
      <c r="H11" s="73"/>
      <c r="I11" s="74" t="str">
        <f t="shared" si="0"/>
        <v/>
      </c>
      <c r="J11" s="21"/>
      <c r="K11" s="75"/>
    </row>
    <row r="12" spans="1:13" ht="15">
      <c r="A12" s="2"/>
      <c r="B12" s="81"/>
      <c r="C12" s="81"/>
      <c r="D12" s="89"/>
      <c r="E12" s="88"/>
      <c r="F12" s="73"/>
      <c r="G12" s="87"/>
      <c r="H12" s="73"/>
      <c r="I12" s="74" t="str">
        <f t="shared" si="0"/>
        <v/>
      </c>
      <c r="J12" s="21"/>
      <c r="K12" s="75"/>
    </row>
    <row r="13" spans="1:13" ht="15">
      <c r="A13" s="2"/>
      <c r="B13" s="81"/>
      <c r="C13" s="81"/>
      <c r="D13" s="89"/>
      <c r="E13" s="88"/>
      <c r="F13" s="73"/>
      <c r="G13" s="87"/>
      <c r="H13" s="73"/>
      <c r="I13" s="74" t="str">
        <f t="shared" ref="I13:I54" si="1">+IF(C13="","",IF(H13&gt;=0.9,2,IF(AND(H13&gt;=0.5,H13&lt;0.9),1,IF(H13&lt;0.5,0,""))))</f>
        <v/>
      </c>
      <c r="J13" s="21"/>
      <c r="K13" s="75"/>
    </row>
    <row r="14" spans="1:13" ht="15">
      <c r="A14" s="2"/>
      <c r="B14" s="81"/>
      <c r="C14" s="81"/>
      <c r="D14" s="89"/>
      <c r="E14" s="88"/>
      <c r="F14" s="73"/>
      <c r="G14" s="87"/>
      <c r="H14" s="73"/>
      <c r="I14" s="74" t="str">
        <f t="shared" si="1"/>
        <v/>
      </c>
      <c r="J14" s="21"/>
      <c r="K14" s="75"/>
    </row>
    <row r="15" spans="1:13" ht="15">
      <c r="A15" s="2"/>
      <c r="B15" s="81"/>
      <c r="C15" s="81"/>
      <c r="D15" s="89"/>
      <c r="E15" s="88"/>
      <c r="F15" s="73"/>
      <c r="G15" s="87"/>
      <c r="H15" s="73"/>
      <c r="I15" s="74" t="str">
        <f t="shared" si="1"/>
        <v/>
      </c>
      <c r="J15" s="21"/>
      <c r="K15" s="75"/>
    </row>
    <row r="16" spans="1:13" ht="15">
      <c r="A16" s="2"/>
      <c r="B16" s="81"/>
      <c r="C16" s="81"/>
      <c r="D16" s="89"/>
      <c r="E16" s="88"/>
      <c r="F16" s="73"/>
      <c r="G16" s="87"/>
      <c r="H16" s="73"/>
      <c r="I16" s="74" t="str">
        <f t="shared" si="1"/>
        <v/>
      </c>
      <c r="J16" s="21"/>
      <c r="K16" s="75"/>
    </row>
    <row r="17" spans="1:11" ht="15">
      <c r="A17" s="2"/>
      <c r="B17" s="81"/>
      <c r="C17" s="81"/>
      <c r="D17" s="89"/>
      <c r="E17" s="88"/>
      <c r="F17" s="73"/>
      <c r="G17" s="87"/>
      <c r="H17" s="73"/>
      <c r="I17" s="74" t="str">
        <f t="shared" si="1"/>
        <v/>
      </c>
      <c r="J17" s="18"/>
      <c r="K17" s="75"/>
    </row>
    <row r="18" spans="1:11" ht="15">
      <c r="A18" s="2"/>
      <c r="B18" s="81"/>
      <c r="C18" s="81"/>
      <c r="D18" s="89"/>
      <c r="E18" s="88"/>
      <c r="F18" s="73"/>
      <c r="G18" s="87"/>
      <c r="H18" s="73"/>
      <c r="I18" s="74" t="str">
        <f t="shared" si="1"/>
        <v/>
      </c>
      <c r="J18" s="18"/>
      <c r="K18" s="75"/>
    </row>
    <row r="19" spans="1:11" ht="15">
      <c r="A19" s="2"/>
      <c r="B19" s="81"/>
      <c r="C19" s="81"/>
      <c r="D19" s="89"/>
      <c r="E19" s="88"/>
      <c r="F19" s="73"/>
      <c r="G19" s="87"/>
      <c r="H19" s="73"/>
      <c r="I19" s="74" t="str">
        <f t="shared" si="1"/>
        <v/>
      </c>
      <c r="J19" s="18"/>
      <c r="K19" s="75"/>
    </row>
    <row r="20" spans="1:11" ht="15">
      <c r="A20" s="2"/>
      <c r="B20" s="81"/>
      <c r="C20" s="81"/>
      <c r="D20" s="89"/>
      <c r="E20" s="88"/>
      <c r="F20" s="73"/>
      <c r="G20" s="87"/>
      <c r="H20" s="73"/>
      <c r="I20" s="74" t="str">
        <f t="shared" si="1"/>
        <v/>
      </c>
      <c r="J20" s="18"/>
      <c r="K20" s="75"/>
    </row>
    <row r="21" spans="1:11" ht="15">
      <c r="A21" s="2"/>
      <c r="B21" s="81"/>
      <c r="C21" s="81"/>
      <c r="D21" s="89"/>
      <c r="E21" s="88"/>
      <c r="F21" s="73"/>
      <c r="G21" s="87"/>
      <c r="H21" s="73"/>
      <c r="I21" s="74" t="str">
        <f t="shared" si="1"/>
        <v/>
      </c>
      <c r="J21" s="18"/>
      <c r="K21" s="75"/>
    </row>
    <row r="22" spans="1:11" ht="15">
      <c r="A22" s="2"/>
      <c r="B22" s="81"/>
      <c r="C22" s="81"/>
      <c r="D22" s="89"/>
      <c r="E22" s="88"/>
      <c r="F22" s="73"/>
      <c r="G22" s="87"/>
      <c r="H22" s="73"/>
      <c r="I22" s="74" t="str">
        <f t="shared" si="1"/>
        <v/>
      </c>
      <c r="J22" s="18"/>
      <c r="K22" s="75"/>
    </row>
    <row r="23" spans="1:11" ht="15">
      <c r="A23" s="2"/>
      <c r="B23" s="81"/>
      <c r="C23" s="81"/>
      <c r="D23" s="89"/>
      <c r="E23" s="88"/>
      <c r="F23" s="73"/>
      <c r="G23" s="87"/>
      <c r="H23" s="73"/>
      <c r="I23" s="74" t="str">
        <f t="shared" si="1"/>
        <v/>
      </c>
      <c r="J23" s="18"/>
      <c r="K23" s="75"/>
    </row>
    <row r="24" spans="1:11" ht="15">
      <c r="A24" s="2"/>
      <c r="B24" s="81"/>
      <c r="C24" s="81"/>
      <c r="D24" s="89"/>
      <c r="E24" s="88"/>
      <c r="F24" s="73"/>
      <c r="G24" s="87"/>
      <c r="H24" s="73"/>
      <c r="I24" s="74" t="str">
        <f t="shared" si="1"/>
        <v/>
      </c>
      <c r="J24" s="18"/>
      <c r="K24" s="75"/>
    </row>
    <row r="25" spans="1:11" ht="15">
      <c r="A25" s="2"/>
      <c r="B25" s="81"/>
      <c r="C25" s="81"/>
      <c r="D25" s="89"/>
      <c r="E25" s="88"/>
      <c r="F25" s="73"/>
      <c r="G25" s="87"/>
      <c r="H25" s="73"/>
      <c r="I25" s="74" t="str">
        <f t="shared" si="1"/>
        <v/>
      </c>
      <c r="J25" s="18"/>
      <c r="K25" s="75"/>
    </row>
    <row r="26" spans="1:11" ht="15">
      <c r="A26" s="2"/>
      <c r="B26" s="81"/>
      <c r="C26" s="81"/>
      <c r="D26" s="89"/>
      <c r="E26" s="88"/>
      <c r="F26" s="73"/>
      <c r="G26" s="87"/>
      <c r="H26" s="73"/>
      <c r="I26" s="74" t="str">
        <f t="shared" si="1"/>
        <v/>
      </c>
      <c r="J26" s="18"/>
      <c r="K26" s="75"/>
    </row>
    <row r="27" spans="1:11" ht="15">
      <c r="A27" s="2"/>
      <c r="B27" s="81"/>
      <c r="C27" s="81"/>
      <c r="D27" s="89"/>
      <c r="E27" s="88"/>
      <c r="F27" s="73"/>
      <c r="G27" s="87"/>
      <c r="H27" s="73"/>
      <c r="I27" s="74" t="str">
        <f t="shared" si="1"/>
        <v/>
      </c>
      <c r="J27" s="18"/>
      <c r="K27" s="75"/>
    </row>
    <row r="28" spans="1:11" ht="15">
      <c r="A28" s="2"/>
      <c r="B28" s="81"/>
      <c r="C28" s="81"/>
      <c r="D28" s="89"/>
      <c r="E28" s="88"/>
      <c r="F28" s="73"/>
      <c r="G28" s="87"/>
      <c r="H28" s="73"/>
      <c r="I28" s="74" t="str">
        <f t="shared" si="1"/>
        <v/>
      </c>
      <c r="J28" s="18"/>
      <c r="K28" s="75"/>
    </row>
    <row r="29" spans="1:11" ht="15">
      <c r="A29" s="2"/>
      <c r="B29" s="81"/>
      <c r="C29" s="81"/>
      <c r="D29" s="89"/>
      <c r="E29" s="88"/>
      <c r="F29" s="73"/>
      <c r="G29" s="87"/>
      <c r="H29" s="73"/>
      <c r="I29" s="74" t="str">
        <f t="shared" si="1"/>
        <v/>
      </c>
      <c r="J29" s="18"/>
      <c r="K29" s="75"/>
    </row>
    <row r="30" spans="1:11" ht="15">
      <c r="A30" s="2"/>
      <c r="B30" s="81"/>
      <c r="C30" s="81"/>
      <c r="D30" s="89"/>
      <c r="E30" s="88"/>
      <c r="F30" s="73"/>
      <c r="G30" s="87"/>
      <c r="H30" s="73"/>
      <c r="I30" s="74" t="str">
        <f t="shared" si="1"/>
        <v/>
      </c>
      <c r="J30" s="18"/>
      <c r="K30" s="75"/>
    </row>
    <row r="31" spans="1:11" ht="15">
      <c r="A31" s="2"/>
      <c r="B31" s="81"/>
      <c r="C31" s="81"/>
      <c r="D31" s="89"/>
      <c r="E31" s="88"/>
      <c r="F31" s="73"/>
      <c r="G31" s="87"/>
      <c r="H31" s="73"/>
      <c r="I31" s="74" t="str">
        <f t="shared" si="1"/>
        <v/>
      </c>
      <c r="J31" s="18"/>
      <c r="K31" s="75"/>
    </row>
    <row r="32" spans="1:11" ht="15">
      <c r="A32" s="2"/>
      <c r="B32" s="81"/>
      <c r="C32" s="81"/>
      <c r="D32" s="89"/>
      <c r="E32" s="88"/>
      <c r="F32" s="73"/>
      <c r="G32" s="87"/>
      <c r="H32" s="73"/>
      <c r="I32" s="74" t="str">
        <f t="shared" si="1"/>
        <v/>
      </c>
      <c r="J32" s="18"/>
      <c r="K32" s="75"/>
    </row>
    <row r="33" spans="1:11" ht="15">
      <c r="A33" s="2"/>
      <c r="B33" s="81"/>
      <c r="C33" s="81"/>
      <c r="D33" s="89"/>
      <c r="E33" s="88"/>
      <c r="F33" s="73"/>
      <c r="G33" s="87"/>
      <c r="H33" s="73"/>
      <c r="I33" s="74" t="str">
        <f t="shared" si="1"/>
        <v/>
      </c>
      <c r="J33" s="18"/>
      <c r="K33" s="75"/>
    </row>
    <row r="34" spans="1:11" ht="15">
      <c r="A34" s="2"/>
      <c r="B34" s="81"/>
      <c r="C34" s="81"/>
      <c r="D34" s="89"/>
      <c r="E34" s="88"/>
      <c r="F34" s="73"/>
      <c r="G34" s="87"/>
      <c r="H34" s="73"/>
      <c r="I34" s="74" t="str">
        <f t="shared" si="1"/>
        <v/>
      </c>
      <c r="J34" s="18"/>
      <c r="K34" s="75"/>
    </row>
    <row r="35" spans="1:11" ht="15">
      <c r="A35" s="2"/>
      <c r="B35" s="81"/>
      <c r="C35" s="81"/>
      <c r="D35" s="89"/>
      <c r="E35" s="88"/>
      <c r="F35" s="73"/>
      <c r="G35" s="87"/>
      <c r="H35" s="73"/>
      <c r="I35" s="74" t="str">
        <f t="shared" si="1"/>
        <v/>
      </c>
      <c r="J35" s="18"/>
      <c r="K35" s="75"/>
    </row>
    <row r="36" spans="1:11" ht="15">
      <c r="A36" s="2"/>
      <c r="B36" s="81"/>
      <c r="C36" s="81"/>
      <c r="D36" s="89"/>
      <c r="E36" s="88"/>
      <c r="F36" s="73"/>
      <c r="G36" s="87"/>
      <c r="H36" s="73"/>
      <c r="I36" s="74" t="str">
        <f t="shared" si="1"/>
        <v/>
      </c>
      <c r="J36" s="18"/>
      <c r="K36" s="75"/>
    </row>
    <row r="37" spans="1:11" ht="15">
      <c r="A37" s="2"/>
      <c r="B37" s="81"/>
      <c r="C37" s="81"/>
      <c r="D37" s="89"/>
      <c r="E37" s="88"/>
      <c r="F37" s="73"/>
      <c r="G37" s="87"/>
      <c r="H37" s="73"/>
      <c r="I37" s="74" t="str">
        <f t="shared" si="1"/>
        <v/>
      </c>
      <c r="J37" s="18"/>
      <c r="K37" s="75"/>
    </row>
    <row r="38" spans="1:11" ht="15">
      <c r="A38" s="2"/>
      <c r="B38" s="81"/>
      <c r="C38" s="81"/>
      <c r="D38" s="89"/>
      <c r="E38" s="88"/>
      <c r="F38" s="73"/>
      <c r="G38" s="87"/>
      <c r="H38" s="73"/>
      <c r="I38" s="74" t="str">
        <f t="shared" si="1"/>
        <v/>
      </c>
      <c r="J38" s="18"/>
      <c r="K38" s="75"/>
    </row>
    <row r="39" spans="1:11" ht="15">
      <c r="A39" s="2"/>
      <c r="B39" s="81"/>
      <c r="C39" s="81"/>
      <c r="D39" s="89"/>
      <c r="E39" s="88"/>
      <c r="F39" s="73"/>
      <c r="G39" s="87"/>
      <c r="H39" s="73"/>
      <c r="I39" s="74" t="str">
        <f t="shared" si="1"/>
        <v/>
      </c>
      <c r="J39" s="18"/>
      <c r="K39" s="75"/>
    </row>
    <row r="40" spans="1:11" ht="15">
      <c r="A40" s="2"/>
      <c r="B40" s="81"/>
      <c r="C40" s="81"/>
      <c r="D40" s="89"/>
      <c r="E40" s="88"/>
      <c r="F40" s="73"/>
      <c r="G40" s="87"/>
      <c r="H40" s="73"/>
      <c r="I40" s="74" t="str">
        <f t="shared" si="1"/>
        <v/>
      </c>
      <c r="J40" s="18"/>
      <c r="K40" s="75"/>
    </row>
    <row r="41" spans="1:11" ht="15">
      <c r="A41" s="2"/>
      <c r="B41" s="81"/>
      <c r="C41" s="81"/>
      <c r="D41" s="89"/>
      <c r="E41" s="88"/>
      <c r="F41" s="73"/>
      <c r="G41" s="87"/>
      <c r="H41" s="73"/>
      <c r="I41" s="74" t="str">
        <f t="shared" si="1"/>
        <v/>
      </c>
      <c r="J41" s="18"/>
      <c r="K41" s="75"/>
    </row>
    <row r="42" spans="1:11" ht="15">
      <c r="A42" s="2"/>
      <c r="B42" s="81"/>
      <c r="C42" s="81"/>
      <c r="D42" s="89"/>
      <c r="E42" s="88"/>
      <c r="F42" s="73"/>
      <c r="G42" s="87"/>
      <c r="H42" s="73"/>
      <c r="I42" s="74" t="str">
        <f t="shared" si="1"/>
        <v/>
      </c>
      <c r="J42" s="18"/>
      <c r="K42" s="75"/>
    </row>
    <row r="43" spans="1:11" ht="15">
      <c r="A43" s="2"/>
      <c r="B43" s="81"/>
      <c r="C43" s="81"/>
      <c r="D43" s="89"/>
      <c r="E43" s="88"/>
      <c r="F43" s="73"/>
      <c r="G43" s="87"/>
      <c r="H43" s="73"/>
      <c r="I43" s="74" t="str">
        <f t="shared" si="1"/>
        <v/>
      </c>
      <c r="J43" s="18"/>
      <c r="K43" s="75"/>
    </row>
    <row r="44" spans="1:11" ht="15">
      <c r="A44" s="2"/>
      <c r="B44" s="81"/>
      <c r="C44" s="81"/>
      <c r="D44" s="89"/>
      <c r="E44" s="88"/>
      <c r="F44" s="73"/>
      <c r="G44" s="87"/>
      <c r="H44" s="73"/>
      <c r="I44" s="74" t="str">
        <f t="shared" si="1"/>
        <v/>
      </c>
      <c r="J44" s="18"/>
      <c r="K44" s="75"/>
    </row>
    <row r="45" spans="1:11" ht="15">
      <c r="A45" s="2"/>
      <c r="B45" s="81"/>
      <c r="C45" s="81"/>
      <c r="D45" s="89"/>
      <c r="E45" s="88"/>
      <c r="F45" s="73"/>
      <c r="G45" s="87"/>
      <c r="H45" s="73"/>
      <c r="I45" s="74" t="str">
        <f t="shared" si="1"/>
        <v/>
      </c>
      <c r="J45" s="18"/>
      <c r="K45" s="75"/>
    </row>
    <row r="46" spans="1:11" ht="15">
      <c r="A46" s="2"/>
      <c r="B46" s="81"/>
      <c r="C46" s="81"/>
      <c r="D46" s="89"/>
      <c r="E46" s="88"/>
      <c r="F46" s="73"/>
      <c r="G46" s="87"/>
      <c r="H46" s="73"/>
      <c r="I46" s="74" t="str">
        <f t="shared" si="1"/>
        <v/>
      </c>
      <c r="J46" s="18"/>
      <c r="K46" s="75"/>
    </row>
    <row r="47" spans="1:11" ht="15">
      <c r="A47" s="2"/>
      <c r="B47" s="81"/>
      <c r="C47" s="81"/>
      <c r="D47" s="89"/>
      <c r="E47" s="88"/>
      <c r="F47" s="73"/>
      <c r="G47" s="87"/>
      <c r="H47" s="73"/>
      <c r="I47" s="74" t="str">
        <f t="shared" si="1"/>
        <v/>
      </c>
      <c r="J47" s="18"/>
      <c r="K47" s="75"/>
    </row>
    <row r="48" spans="1:11" ht="15">
      <c r="A48" s="2"/>
      <c r="B48" s="81"/>
      <c r="C48" s="81"/>
      <c r="D48" s="89"/>
      <c r="E48" s="88"/>
      <c r="F48" s="73"/>
      <c r="G48" s="87"/>
      <c r="H48" s="73"/>
      <c r="I48" s="74" t="str">
        <f t="shared" si="1"/>
        <v/>
      </c>
      <c r="J48" s="18"/>
      <c r="K48" s="75"/>
    </row>
    <row r="49" spans="1:11" ht="15">
      <c r="A49" s="2"/>
      <c r="B49" s="81"/>
      <c r="C49" s="81"/>
      <c r="D49" s="89"/>
      <c r="E49" s="88"/>
      <c r="F49" s="73"/>
      <c r="G49" s="87"/>
      <c r="H49" s="73"/>
      <c r="I49" s="74" t="str">
        <f t="shared" si="1"/>
        <v/>
      </c>
      <c r="J49" s="18"/>
      <c r="K49" s="75"/>
    </row>
    <row r="50" spans="1:11" ht="15">
      <c r="A50" s="2"/>
      <c r="B50" s="81"/>
      <c r="C50" s="81"/>
      <c r="D50" s="89"/>
      <c r="E50" s="88"/>
      <c r="F50" s="73"/>
      <c r="G50" s="87"/>
      <c r="H50" s="73"/>
      <c r="I50" s="74" t="str">
        <f t="shared" si="1"/>
        <v/>
      </c>
      <c r="J50" s="18"/>
      <c r="K50" s="75"/>
    </row>
    <row r="51" spans="1:11" ht="15">
      <c r="A51" s="2"/>
      <c r="B51" s="81"/>
      <c r="C51" s="81"/>
      <c r="D51" s="89"/>
      <c r="E51" s="88"/>
      <c r="F51" s="73"/>
      <c r="G51" s="87"/>
      <c r="H51" s="73"/>
      <c r="I51" s="74" t="str">
        <f t="shared" si="1"/>
        <v/>
      </c>
      <c r="J51" s="18"/>
      <c r="K51" s="75"/>
    </row>
    <row r="52" spans="1:11" ht="15">
      <c r="A52" s="2"/>
      <c r="B52" s="81"/>
      <c r="C52" s="81"/>
      <c r="D52" s="89"/>
      <c r="E52" s="88"/>
      <c r="F52" s="73"/>
      <c r="G52" s="87"/>
      <c r="H52" s="73"/>
      <c r="I52" s="74" t="str">
        <f t="shared" si="1"/>
        <v/>
      </c>
      <c r="J52" s="18"/>
      <c r="K52" s="75"/>
    </row>
    <row r="53" spans="1:11" ht="15">
      <c r="A53" s="2"/>
      <c r="B53" s="81"/>
      <c r="C53" s="81"/>
      <c r="D53" s="89"/>
      <c r="E53" s="88"/>
      <c r="F53" s="73"/>
      <c r="G53" s="87"/>
      <c r="H53" s="73"/>
      <c r="I53" s="74" t="str">
        <f t="shared" si="1"/>
        <v/>
      </c>
      <c r="J53" s="18"/>
      <c r="K53" s="75"/>
    </row>
    <row r="54" spans="1:11" ht="15">
      <c r="A54" s="2"/>
      <c r="B54" s="81"/>
      <c r="C54" s="81"/>
      <c r="D54" s="89"/>
      <c r="E54" s="88"/>
      <c r="F54" s="73"/>
      <c r="G54" s="87"/>
      <c r="H54" s="73"/>
      <c r="I54" s="74" t="str">
        <f t="shared" si="1"/>
        <v/>
      </c>
      <c r="J54" s="18"/>
      <c r="K54" s="75"/>
    </row>
    <row r="55" spans="1:11" ht="15">
      <c r="A55" s="2"/>
      <c r="B55" s="121" t="s">
        <v>99</v>
      </c>
      <c r="C55" s="121"/>
      <c r="D55" s="121"/>
      <c r="E55" s="121"/>
      <c r="F55" s="121"/>
      <c r="G55" s="121"/>
      <c r="H55" s="121"/>
      <c r="I55" s="121"/>
      <c r="J55" s="121"/>
    </row>
    <row r="56" spans="1:11" ht="14.25" customHeight="1">
      <c r="B56" s="118" t="s">
        <v>100</v>
      </c>
      <c r="C56" s="118"/>
      <c r="D56" s="118"/>
      <c r="E56" s="118"/>
      <c r="J56" s="13"/>
    </row>
    <row r="57" spans="1:11" ht="14.25" customHeight="1"/>
    <row r="58" spans="1:11" ht="14.25" hidden="1" customHeight="1"/>
    <row r="59" spans="1:11" ht="14.25" hidden="1" customHeight="1"/>
    <row r="60" spans="1:11" ht="14.25" hidden="1" customHeight="1"/>
    <row r="61" spans="1:11" ht="14.25" hidden="1" customHeight="1"/>
    <row r="62" spans="1:11" ht="14.25" hidden="1" customHeight="1"/>
    <row r="63" spans="1:11" ht="14.25" hidden="1" customHeight="1"/>
    <row r="64" spans="1:11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hidden="1" customHeight="1"/>
    <row r="88" ht="14.25" hidden="1" customHeight="1"/>
    <row r="89" ht="14.25" hidden="1" customHeight="1"/>
    <row r="90" ht="14.25" hidden="1" customHeight="1"/>
    <row r="91" ht="14.25" hidden="1" customHeight="1"/>
    <row r="92" ht="14.25" hidden="1" customHeight="1"/>
    <row r="93" ht="14.25" hidden="1" customHeight="1"/>
    <row r="94" ht="14.25" hidden="1" customHeight="1"/>
    <row r="95" ht="14.25" hidden="1" customHeight="1"/>
    <row r="96" ht="14.25" hidden="1" customHeight="1"/>
    <row r="97" ht="14.25" hidden="1" customHeight="1"/>
    <row r="98" ht="14.25" hidden="1" customHeight="1"/>
    <row r="99" ht="14.25" hidden="1" customHeight="1"/>
    <row r="100" ht="14.25" hidden="1" customHeight="1"/>
    <row r="101" ht="14.25" hidden="1" customHeight="1"/>
    <row r="102" ht="14.25" hidden="1" customHeight="1"/>
    <row r="103" ht="14.25" hidden="1" customHeight="1"/>
    <row r="104" ht="14.25" hidden="1" customHeight="1"/>
    <row r="105" ht="14.25" hidden="1" customHeight="1"/>
    <row r="106" ht="14.25" hidden="1" customHeight="1"/>
    <row r="107" ht="14.25" hidden="1" customHeight="1"/>
    <row r="108" ht="14.25" hidden="1" customHeight="1"/>
    <row r="109" ht="14.25" hidden="1" customHeight="1"/>
    <row r="110" ht="14.25" hidden="1" customHeight="1"/>
    <row r="111" ht="14.25" hidden="1" customHeight="1"/>
    <row r="112" ht="14.25" hidden="1" customHeight="1"/>
    <row r="113" ht="14.25" hidden="1" customHeight="1"/>
    <row r="114" ht="14.25" hidden="1" customHeight="1"/>
    <row r="115" ht="14.25" hidden="1" customHeight="1"/>
    <row r="116" ht="14.25" hidden="1" customHeight="1"/>
    <row r="117" ht="14.25" hidden="1" customHeight="1"/>
    <row r="118" ht="14.25" hidden="1" customHeight="1"/>
    <row r="119" ht="14.25" hidden="1" customHeight="1"/>
    <row r="120" ht="14.25" hidden="1" customHeight="1"/>
    <row r="121" ht="14.25" hidden="1" customHeight="1"/>
    <row r="122" ht="14.25" hidden="1" customHeight="1"/>
    <row r="123" ht="14.25" hidden="1" customHeight="1"/>
    <row r="124" ht="14.25" hidden="1" customHeight="1"/>
    <row r="125" ht="14.25" hidden="1" customHeight="1"/>
    <row r="126" ht="14.25" hidden="1" customHeight="1"/>
    <row r="127" ht="14.25" hidden="1" customHeight="1"/>
    <row r="128" ht="14.25" hidden="1" customHeight="1"/>
    <row r="129" ht="14.25" hidden="1" customHeight="1"/>
    <row r="130" ht="14.25" hidden="1" customHeight="1"/>
    <row r="131" ht="14.25" hidden="1" customHeight="1"/>
    <row r="132" ht="14.25" hidden="1" customHeight="1"/>
    <row r="133" ht="14.25" hidden="1" customHeight="1"/>
    <row r="134" ht="14.25" hidden="1" customHeight="1"/>
    <row r="135" ht="14.25" hidden="1" customHeight="1"/>
    <row r="136" ht="14.25" hidden="1" customHeight="1"/>
    <row r="137" ht="14.25" hidden="1" customHeight="1"/>
    <row r="138" ht="14.25" hidden="1" customHeight="1"/>
    <row r="139" ht="14.25" hidden="1" customHeight="1"/>
    <row r="140" ht="14.25" hidden="1" customHeight="1"/>
    <row r="141" ht="14.25" hidden="1" customHeight="1"/>
    <row r="142" ht="14.25" hidden="1" customHeight="1"/>
    <row r="143" ht="14.25" hidden="1" customHeight="1"/>
    <row r="144" ht="14.25" hidden="1" customHeight="1"/>
    <row r="145" ht="14.25" hidden="1" customHeight="1"/>
    <row r="146" ht="14.25" hidden="1" customHeight="1"/>
    <row r="147" ht="14.25" hidden="1" customHeight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spans="10:10" ht="14.25" hidden="1" customHeight="1"/>
    <row r="914" spans="10:10" ht="14.25" hidden="1" customHeight="1"/>
    <row r="915" spans="10:10" ht="14.25" hidden="1" customHeight="1"/>
    <row r="916" spans="10:10" ht="14.25" hidden="1" customHeight="1">
      <c r="J916" s="16"/>
    </row>
    <row r="917" spans="10:10" ht="14.25" hidden="1" customHeight="1"/>
    <row r="918" spans="10:10" ht="15" hidden="1" customHeight="1"/>
  </sheetData>
  <sheetProtection formatRows="0" autoFilter="0"/>
  <mergeCells count="6">
    <mergeCell ref="B3:H3"/>
    <mergeCell ref="B2:H2"/>
    <mergeCell ref="B4:H4"/>
    <mergeCell ref="B56:E56"/>
    <mergeCell ref="C5:F5"/>
    <mergeCell ref="B55:J55"/>
  </mergeCells>
  <conditionalFormatting sqref="D7:E54 G7:G54">
    <cfRule type="expression" dxfId="4" priority="3">
      <formula>$J7="Valor"</formula>
    </cfRule>
    <cfRule type="expression" dxfId="3" priority="4">
      <formula>$J7="Porcentaje"</formula>
    </cfRule>
  </conditionalFormatting>
  <conditionalFormatting sqref="I7:I54">
    <cfRule type="iconSet" priority="5">
      <iconSet showValue="0">
        <cfvo type="percent" val="0"/>
        <cfvo type="num" val="0" gte="0"/>
        <cfvo type="num" val="1" gte="0"/>
      </iconSet>
    </cfRule>
  </conditionalFormatting>
  <dataValidations count="2">
    <dataValidation type="list" allowBlank="1" showInputMessage="1" showErrorMessage="1" sqref="J7:J54" xr:uid="{B5FB77FB-8B9B-4E51-B0DB-A0CF2141B85C}">
      <formula1>"Valor,Porcentaje"</formula1>
    </dataValidation>
    <dataValidation type="list" allowBlank="1" showInputMessage="1" showErrorMessage="1" sqref="G1" xr:uid="{B93D0131-6A40-43F6-8E6B-ECCF0CB68A85}">
      <formula1>Lista_desp</formula1>
    </dataValidation>
  </dataValidation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34D4-7174-4899-9F3A-3DD759BAE7AC}">
  <dimension ref="A1:V69"/>
  <sheetViews>
    <sheetView showGridLines="0" zoomScale="80" zoomScaleNormal="80" workbookViewId="0">
      <selection activeCell="J1" sqref="J1"/>
    </sheetView>
  </sheetViews>
  <sheetFormatPr baseColWidth="10" defaultColWidth="0" defaultRowHeight="15" zeroHeight="1"/>
  <cols>
    <col min="1" max="1" width="2.28515625" style="24" customWidth="1"/>
    <col min="2" max="2" width="40.140625" style="24" customWidth="1"/>
    <col min="3" max="3" width="18.5703125" style="24" customWidth="1"/>
    <col min="4" max="5" width="43.7109375" style="24" customWidth="1"/>
    <col min="6" max="6" width="17.7109375" style="24" customWidth="1"/>
    <col min="7" max="7" width="43.7109375" style="24" customWidth="1"/>
    <col min="8" max="8" width="4.7109375" style="24" customWidth="1"/>
    <col min="9" max="9" width="15" style="24" customWidth="1"/>
    <col min="10" max="10" width="11.140625" style="24" customWidth="1"/>
    <col min="11" max="21" width="11.5703125" style="24" customWidth="1"/>
    <col min="22" max="16384" width="11.5703125" style="24" hidden="1"/>
  </cols>
  <sheetData>
    <row r="1" spans="2:22">
      <c r="B1" s="23"/>
      <c r="C1" s="23"/>
      <c r="D1" s="23"/>
      <c r="E1" s="23"/>
      <c r="F1" s="23"/>
      <c r="G1" s="23"/>
      <c r="I1" s="76" t="s">
        <v>254</v>
      </c>
      <c r="J1" s="77" t="str">
        <f>+HYPERLINK("#"&amp;V1&amp;"!A1","IR")</f>
        <v>IR</v>
      </c>
      <c r="V1" s="54" t="str">
        <f>IF(I1="","",VLOOKUP(I1,Hojas_Name,2,0))</f>
        <v>C9.2_U.Medida</v>
      </c>
    </row>
    <row r="2" spans="2:22" ht="28.15" customHeight="1">
      <c r="B2" s="122" t="s">
        <v>318</v>
      </c>
      <c r="C2" s="122"/>
      <c r="D2" s="122"/>
      <c r="E2" s="122"/>
      <c r="F2" s="122"/>
      <c r="G2" s="122"/>
    </row>
    <row r="3" spans="2:22">
      <c r="B3" s="123" t="str">
        <f>+IF(Inicio!C11="","",Inicio!C11)</f>
        <v>759 00 Dirección General de Archivo Nacional</v>
      </c>
      <c r="C3" s="123"/>
      <c r="D3" s="123"/>
      <c r="E3" s="123"/>
      <c r="F3" s="123"/>
      <c r="G3" s="123"/>
    </row>
    <row r="4" spans="2:22">
      <c r="B4" s="123" t="s">
        <v>271</v>
      </c>
      <c r="C4" s="123"/>
      <c r="D4" s="123"/>
      <c r="E4" s="123"/>
      <c r="F4" s="123"/>
      <c r="G4" s="123"/>
    </row>
    <row r="5" spans="2:22" ht="7.15" customHeight="1">
      <c r="B5" s="23"/>
      <c r="C5" s="23"/>
      <c r="D5" s="23"/>
      <c r="E5" s="23"/>
      <c r="F5" s="23"/>
      <c r="G5" s="23"/>
    </row>
    <row r="6" spans="2:22" ht="25.5">
      <c r="B6" s="36" t="s">
        <v>36</v>
      </c>
      <c r="C6" s="36" t="s">
        <v>307</v>
      </c>
      <c r="D6" s="36" t="s">
        <v>308</v>
      </c>
      <c r="E6" s="36" t="s">
        <v>309</v>
      </c>
      <c r="F6" s="36" t="s">
        <v>302</v>
      </c>
      <c r="G6" s="48" t="s">
        <v>310</v>
      </c>
    </row>
    <row r="7" spans="2:22">
      <c r="B7" s="109"/>
      <c r="C7" s="41"/>
      <c r="D7" s="40"/>
      <c r="E7" s="42"/>
      <c r="F7" s="41"/>
      <c r="G7" s="109"/>
    </row>
    <row r="8" spans="2:22">
      <c r="B8" s="40"/>
      <c r="C8" s="41"/>
      <c r="D8" s="40"/>
      <c r="E8" s="42"/>
      <c r="F8" s="41"/>
      <c r="G8" s="43"/>
    </row>
    <row r="9" spans="2:22">
      <c r="B9" s="40"/>
      <c r="C9" s="41"/>
      <c r="D9" s="40"/>
      <c r="E9" s="42"/>
      <c r="F9" s="41"/>
      <c r="G9" s="43"/>
    </row>
    <row r="10" spans="2:22">
      <c r="B10" s="40"/>
      <c r="C10" s="41"/>
      <c r="D10" s="40"/>
      <c r="E10" s="42"/>
      <c r="F10" s="41"/>
      <c r="G10" s="43"/>
    </row>
    <row r="11" spans="2:22">
      <c r="B11" s="40"/>
      <c r="C11" s="41"/>
      <c r="D11" s="40"/>
      <c r="E11" s="42"/>
      <c r="F11" s="41"/>
      <c r="G11" s="43"/>
    </row>
    <row r="12" spans="2:22">
      <c r="B12" s="40"/>
      <c r="C12" s="41"/>
      <c r="D12" s="40"/>
      <c r="E12" s="42"/>
      <c r="F12" s="41"/>
      <c r="G12" s="43"/>
    </row>
    <row r="13" spans="2:22">
      <c r="B13" s="40"/>
      <c r="C13" s="41"/>
      <c r="D13" s="40"/>
      <c r="E13" s="42"/>
      <c r="F13" s="41"/>
      <c r="G13" s="43"/>
    </row>
    <row r="14" spans="2:22">
      <c r="B14" s="40"/>
      <c r="C14" s="41"/>
      <c r="D14" s="40"/>
      <c r="E14" s="42"/>
      <c r="F14" s="41"/>
      <c r="G14" s="43"/>
    </row>
    <row r="15" spans="2:22">
      <c r="B15" s="40"/>
      <c r="C15" s="41"/>
      <c r="D15" s="40"/>
      <c r="E15" s="42"/>
      <c r="F15" s="41"/>
      <c r="G15" s="43"/>
    </row>
    <row r="16" spans="2:22">
      <c r="B16" s="40"/>
      <c r="C16" s="41"/>
      <c r="D16" s="40"/>
      <c r="E16" s="42"/>
      <c r="F16" s="41"/>
      <c r="G16" s="43"/>
    </row>
    <row r="17" spans="2:7">
      <c r="B17" s="40"/>
      <c r="C17" s="41"/>
      <c r="D17" s="40"/>
      <c r="E17" s="42"/>
      <c r="F17" s="41"/>
      <c r="G17" s="43"/>
    </row>
    <row r="18" spans="2:7">
      <c r="B18" s="40"/>
      <c r="C18" s="41"/>
      <c r="D18" s="40"/>
      <c r="E18" s="42"/>
      <c r="F18" s="41"/>
      <c r="G18" s="43"/>
    </row>
    <row r="19" spans="2:7">
      <c r="B19" s="40"/>
      <c r="C19" s="41"/>
      <c r="D19" s="40"/>
      <c r="E19" s="42"/>
      <c r="F19" s="41"/>
      <c r="G19" s="43"/>
    </row>
    <row r="20" spans="2:7">
      <c r="B20" s="40"/>
      <c r="C20" s="41"/>
      <c r="D20" s="40"/>
      <c r="E20" s="42"/>
      <c r="F20" s="41"/>
      <c r="G20" s="43"/>
    </row>
    <row r="21" spans="2:7">
      <c r="B21" s="40"/>
      <c r="C21" s="41"/>
      <c r="D21" s="40"/>
      <c r="E21" s="42"/>
      <c r="F21" s="41"/>
      <c r="G21" s="43"/>
    </row>
    <row r="22" spans="2:7">
      <c r="B22" s="40"/>
      <c r="C22" s="41"/>
      <c r="D22" s="40"/>
      <c r="E22" s="42"/>
      <c r="F22" s="41"/>
      <c r="G22" s="43"/>
    </row>
    <row r="23" spans="2:7">
      <c r="B23" s="40"/>
      <c r="C23" s="41"/>
      <c r="D23" s="40"/>
      <c r="E23" s="42"/>
      <c r="F23" s="41"/>
      <c r="G23" s="43"/>
    </row>
    <row r="24" spans="2:7">
      <c r="B24" s="40"/>
      <c r="C24" s="41"/>
      <c r="D24" s="40"/>
      <c r="E24" s="42"/>
      <c r="F24" s="41"/>
      <c r="G24" s="43"/>
    </row>
    <row r="25" spans="2:7">
      <c r="B25" s="40"/>
      <c r="C25" s="41"/>
      <c r="D25" s="40"/>
      <c r="E25" s="42"/>
      <c r="F25" s="41"/>
      <c r="G25" s="43"/>
    </row>
    <row r="26" spans="2:7">
      <c r="B26" s="40"/>
      <c r="C26" s="41"/>
      <c r="D26" s="40"/>
      <c r="E26" s="42"/>
      <c r="F26" s="41"/>
      <c r="G26" s="43"/>
    </row>
    <row r="27" spans="2:7">
      <c r="B27" s="40"/>
      <c r="C27" s="41"/>
      <c r="D27" s="40"/>
      <c r="E27" s="42"/>
      <c r="F27" s="41"/>
      <c r="G27" s="43"/>
    </row>
    <row r="28" spans="2:7">
      <c r="B28" s="40"/>
      <c r="C28" s="41"/>
      <c r="D28" s="40"/>
      <c r="E28" s="42"/>
      <c r="F28" s="41"/>
      <c r="G28" s="43"/>
    </row>
    <row r="29" spans="2:7">
      <c r="B29" s="40"/>
      <c r="C29" s="41"/>
      <c r="D29" s="40"/>
      <c r="E29" s="42"/>
      <c r="F29" s="41"/>
      <c r="G29" s="43"/>
    </row>
    <row r="30" spans="2:7">
      <c r="B30" s="40"/>
      <c r="C30" s="41"/>
      <c r="D30" s="40"/>
      <c r="E30" s="42"/>
      <c r="F30" s="41"/>
      <c r="G30" s="43"/>
    </row>
    <row r="31" spans="2:7">
      <c r="B31" s="40"/>
      <c r="C31" s="41"/>
      <c r="D31" s="40"/>
      <c r="E31" s="42"/>
      <c r="F31" s="41"/>
      <c r="G31" s="43"/>
    </row>
    <row r="32" spans="2:7">
      <c r="B32" s="40"/>
      <c r="C32" s="41"/>
      <c r="D32" s="40"/>
      <c r="E32" s="42"/>
      <c r="F32" s="41"/>
      <c r="G32" s="43"/>
    </row>
    <row r="33" spans="2:7">
      <c r="B33" s="40"/>
      <c r="C33" s="41"/>
      <c r="D33" s="40"/>
      <c r="E33" s="42"/>
      <c r="F33" s="41"/>
      <c r="G33" s="43"/>
    </row>
    <row r="34" spans="2:7">
      <c r="B34" s="40"/>
      <c r="C34" s="41"/>
      <c r="D34" s="40"/>
      <c r="E34" s="42"/>
      <c r="F34" s="41"/>
      <c r="G34" s="43"/>
    </row>
    <row r="35" spans="2:7">
      <c r="B35" s="40"/>
      <c r="C35" s="41"/>
      <c r="D35" s="40"/>
      <c r="E35" s="42"/>
      <c r="F35" s="41"/>
      <c r="G35" s="43"/>
    </row>
    <row r="36" spans="2:7">
      <c r="B36" s="40"/>
      <c r="C36" s="41"/>
      <c r="D36" s="40"/>
      <c r="E36" s="42"/>
      <c r="F36" s="41"/>
      <c r="G36" s="43"/>
    </row>
    <row r="37" spans="2:7">
      <c r="B37" s="40"/>
      <c r="C37" s="41"/>
      <c r="D37" s="40"/>
      <c r="E37" s="42"/>
      <c r="F37" s="41"/>
      <c r="G37" s="43"/>
    </row>
    <row r="38" spans="2:7">
      <c r="B38" s="40"/>
      <c r="C38" s="41"/>
      <c r="D38" s="40"/>
      <c r="E38" s="42"/>
      <c r="F38" s="41"/>
      <c r="G38" s="43"/>
    </row>
    <row r="39" spans="2:7">
      <c r="B39" s="40"/>
      <c r="C39" s="41"/>
      <c r="D39" s="40"/>
      <c r="E39" s="42"/>
      <c r="F39" s="41"/>
      <c r="G39" s="43"/>
    </row>
    <row r="40" spans="2:7">
      <c r="B40" s="40"/>
      <c r="C40" s="41"/>
      <c r="D40" s="40"/>
      <c r="E40" s="42"/>
      <c r="F40" s="41"/>
      <c r="G40" s="43"/>
    </row>
    <row r="41" spans="2:7">
      <c r="B41" s="40"/>
      <c r="C41" s="41"/>
      <c r="D41" s="40"/>
      <c r="E41" s="42"/>
      <c r="F41" s="41"/>
      <c r="G41" s="43"/>
    </row>
    <row r="42" spans="2:7">
      <c r="B42" s="40"/>
      <c r="C42" s="41"/>
      <c r="D42" s="40"/>
      <c r="E42" s="42"/>
      <c r="F42" s="41"/>
      <c r="G42" s="43"/>
    </row>
    <row r="43" spans="2:7">
      <c r="B43" s="40"/>
      <c r="C43" s="41"/>
      <c r="D43" s="40"/>
      <c r="E43" s="42"/>
      <c r="F43" s="41"/>
      <c r="G43" s="43"/>
    </row>
    <row r="44" spans="2:7">
      <c r="B44" s="40"/>
      <c r="C44" s="41"/>
      <c r="D44" s="40"/>
      <c r="E44" s="42"/>
      <c r="F44" s="41"/>
      <c r="G44" s="43"/>
    </row>
    <row r="45" spans="2:7">
      <c r="B45" s="40"/>
      <c r="C45" s="41"/>
      <c r="D45" s="40"/>
      <c r="E45" s="42"/>
      <c r="F45" s="41"/>
      <c r="G45" s="43"/>
    </row>
    <row r="46" spans="2:7">
      <c r="B46" s="40"/>
      <c r="C46" s="41"/>
      <c r="D46" s="40"/>
      <c r="E46" s="42"/>
      <c r="F46" s="41"/>
      <c r="G46" s="43"/>
    </row>
    <row r="47" spans="2:7">
      <c r="B47" s="40"/>
      <c r="C47" s="41"/>
      <c r="D47" s="40"/>
      <c r="E47" s="42"/>
      <c r="F47" s="41"/>
      <c r="G47" s="43"/>
    </row>
    <row r="48" spans="2:7">
      <c r="B48" s="40"/>
      <c r="C48" s="41"/>
      <c r="D48" s="40"/>
      <c r="E48" s="42"/>
      <c r="F48" s="41"/>
      <c r="G48" s="43"/>
    </row>
    <row r="49" spans="2:7">
      <c r="B49" s="40"/>
      <c r="C49" s="41"/>
      <c r="D49" s="40"/>
      <c r="E49" s="42"/>
      <c r="F49" s="41"/>
      <c r="G49" s="43"/>
    </row>
    <row r="50" spans="2:7">
      <c r="B50" s="40"/>
      <c r="C50" s="41"/>
      <c r="D50" s="40"/>
      <c r="E50" s="42"/>
      <c r="F50" s="41"/>
      <c r="G50" s="43"/>
    </row>
    <row r="51" spans="2:7">
      <c r="B51" s="40"/>
      <c r="C51" s="41"/>
      <c r="D51" s="40"/>
      <c r="E51" s="42"/>
      <c r="F51" s="41"/>
      <c r="G51" s="43"/>
    </row>
    <row r="52" spans="2:7">
      <c r="B52" s="40"/>
      <c r="C52" s="41"/>
      <c r="D52" s="40"/>
      <c r="E52" s="42"/>
      <c r="F52" s="41"/>
      <c r="G52" s="43"/>
    </row>
    <row r="53" spans="2:7">
      <c r="B53" s="40"/>
      <c r="C53" s="41"/>
      <c r="D53" s="40"/>
      <c r="E53" s="42"/>
      <c r="F53" s="41"/>
      <c r="G53" s="43"/>
    </row>
    <row r="54" spans="2:7">
      <c r="B54" s="40"/>
      <c r="C54" s="41"/>
      <c r="D54" s="40"/>
      <c r="E54" s="42"/>
      <c r="F54" s="41"/>
      <c r="G54" s="43"/>
    </row>
    <row r="55" spans="2:7">
      <c r="B55" s="40"/>
      <c r="C55" s="41"/>
      <c r="D55" s="40"/>
      <c r="E55" s="42"/>
      <c r="F55" s="41"/>
      <c r="G55" s="43"/>
    </row>
    <row r="56" spans="2:7">
      <c r="B56" s="40"/>
      <c r="C56" s="41"/>
      <c r="D56" s="40"/>
      <c r="E56" s="42"/>
      <c r="F56" s="41"/>
      <c r="G56" s="43"/>
    </row>
    <row r="57" spans="2:7">
      <c r="B57" s="40"/>
      <c r="C57" s="41"/>
      <c r="D57" s="40"/>
      <c r="E57" s="42"/>
      <c r="F57" s="41"/>
      <c r="G57" s="43"/>
    </row>
    <row r="58" spans="2:7">
      <c r="B58" s="40"/>
      <c r="C58" s="41"/>
      <c r="D58" s="40"/>
      <c r="E58" s="42"/>
      <c r="F58" s="41"/>
      <c r="G58" s="43"/>
    </row>
    <row r="59" spans="2:7"/>
    <row r="60" spans="2:7">
      <c r="B60" s="124" t="s">
        <v>272</v>
      </c>
      <c r="C60" s="124"/>
      <c r="D60" s="124"/>
    </row>
    <row r="61" spans="2:7">
      <c r="B61" s="25" t="s">
        <v>273</v>
      </c>
      <c r="C61" s="25"/>
      <c r="D61" s="25"/>
      <c r="E61" s="25"/>
      <c r="F61" s="25"/>
      <c r="G61" s="25"/>
    </row>
    <row r="62" spans="2:7">
      <c r="B62" s="25" t="s">
        <v>274</v>
      </c>
      <c r="C62" s="25"/>
      <c r="D62" s="25"/>
      <c r="E62" s="25"/>
      <c r="F62" s="25"/>
      <c r="G62" s="25"/>
    </row>
    <row r="63" spans="2:7">
      <c r="B63" s="25" t="s">
        <v>275</v>
      </c>
      <c r="C63" s="25"/>
      <c r="D63" s="25"/>
      <c r="E63" s="25"/>
      <c r="F63" s="25"/>
      <c r="G63" s="25"/>
    </row>
    <row r="64" spans="2:7">
      <c r="B64" s="25" t="s">
        <v>276</v>
      </c>
      <c r="C64" s="25"/>
      <c r="D64" s="25"/>
      <c r="E64" s="25"/>
      <c r="F64" s="25"/>
      <c r="G64" s="25"/>
    </row>
    <row r="65" spans="2:7">
      <c r="B65" s="25" t="s">
        <v>277</v>
      </c>
      <c r="C65" s="25"/>
      <c r="D65" s="25"/>
      <c r="E65" s="25"/>
      <c r="F65" s="25"/>
      <c r="G65" s="25"/>
    </row>
    <row r="66" spans="2:7">
      <c r="B66" s="26"/>
      <c r="C66" s="26"/>
      <c r="D66" s="26"/>
      <c r="E66" s="26"/>
      <c r="F66" s="26"/>
      <c r="G66" s="26"/>
    </row>
    <row r="67" spans="2:7" hidden="1">
      <c r="B67" s="26"/>
      <c r="C67" s="26"/>
      <c r="D67" s="26"/>
      <c r="E67" s="26"/>
      <c r="F67" s="26"/>
      <c r="G67" s="26"/>
    </row>
    <row r="68" spans="2:7" hidden="1">
      <c r="B68" s="26"/>
      <c r="C68" s="26"/>
      <c r="D68" s="26"/>
      <c r="E68" s="26"/>
      <c r="F68" s="26"/>
      <c r="G68" s="26"/>
    </row>
    <row r="69" spans="2:7" hidden="1">
      <c r="B69" s="26"/>
      <c r="C69" s="26"/>
      <c r="D69" s="26"/>
      <c r="E69" s="26"/>
      <c r="F69" s="26"/>
      <c r="G69" s="26"/>
    </row>
  </sheetData>
  <sheetProtection algorithmName="SHA-512" hashValue="yXW4AN/5jHS9nx/3TERXYfwns37wyQ18jAJj3DAkke0uuja5hkvfLesxgTdDXMrsOydV6Fp0fxeRc77ASwB09Q==" saltValue="ZVs7hHmT9JsMLTfh4kGEBw==" spinCount="100000" sheet="1" formatRows="0" insertRows="0"/>
  <mergeCells count="4">
    <mergeCell ref="B2:G2"/>
    <mergeCell ref="B3:G3"/>
    <mergeCell ref="B4:G4"/>
    <mergeCell ref="B60:D60"/>
  </mergeCells>
  <dataValidations count="4">
    <dataValidation allowBlank="1" showInputMessage="1" showErrorMessage="1" errorTitle="Protegida" error="No debe modificar la fórmula" sqref="B3:G3" xr:uid="{1C990376-657A-4D8B-9761-02CFBBBD6742}"/>
    <dataValidation type="list" allowBlank="1" showInputMessage="1" showErrorMessage="1" errorTitle="Factor Incorrecto" error="Solo se puede utilizar los valores de la lista" sqref="F7:F58" xr:uid="{86A42DEA-7D7C-440E-BCA3-62D18004F89B}">
      <formula1>"1,2,3,4,5,6,7,8,9"</formula1>
    </dataValidation>
    <dataValidation type="list" allowBlank="1" showInputMessage="1" showErrorMessage="1" errorTitle="Factor incorrecto" error="El número de Factor debe estar entre 1 y 12" sqref="C7:C58" xr:uid="{88EB1C2B-563E-417E-B30E-6D86569DB478}">
      <formula1>"1,2,3,4,5,6,7,8,9,10,11"</formula1>
    </dataValidation>
    <dataValidation type="list" allowBlank="1" showInputMessage="1" showErrorMessage="1" sqref="I1" xr:uid="{3067FA63-0DE7-4E57-B156-7312A197000B}">
      <formula1>Lista_desp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A2F1-2D89-448A-BC85-A80CE6A95BA9}">
  <dimension ref="A1:S62"/>
  <sheetViews>
    <sheetView showGridLines="0" workbookViewId="0">
      <selection activeCell="H1" sqref="H1"/>
    </sheetView>
  </sheetViews>
  <sheetFormatPr baseColWidth="10" defaultColWidth="0" defaultRowHeight="15" zeroHeight="1"/>
  <cols>
    <col min="1" max="1" width="8.5703125" style="24" customWidth="1"/>
    <col min="2" max="2" width="43.7109375" style="24" customWidth="1"/>
    <col min="3" max="3" width="18" style="24" customWidth="1"/>
    <col min="4" max="4" width="60.42578125" style="24" customWidth="1"/>
    <col min="5" max="5" width="7" style="24" customWidth="1"/>
    <col min="6" max="6" width="11.5703125" style="24" customWidth="1"/>
    <col min="7" max="7" width="13.42578125" style="24" customWidth="1"/>
    <col min="8" max="18" width="11.5703125" style="24" customWidth="1"/>
    <col min="19" max="19" width="0" style="24" hidden="1" customWidth="1"/>
    <col min="20" max="16384" width="11.5703125" style="24" hidden="1"/>
  </cols>
  <sheetData>
    <row r="1" spans="2:19">
      <c r="B1" s="23"/>
      <c r="C1" s="23"/>
      <c r="D1" s="23"/>
      <c r="G1" s="78" t="s">
        <v>256</v>
      </c>
      <c r="H1" s="77" t="str">
        <f>+HYPERLINK("#"&amp;S1&amp;"!A1","IR")</f>
        <v>IR</v>
      </c>
      <c r="S1" s="54" t="str">
        <f>IF(G1="","",VLOOKUP(G1,Hojas_Name,2,0))</f>
        <v>C.10_Indicadores</v>
      </c>
    </row>
    <row r="2" spans="2:19" ht="28.15" customHeight="1">
      <c r="B2" s="122" t="s">
        <v>278</v>
      </c>
      <c r="C2" s="122"/>
      <c r="D2" s="122"/>
    </row>
    <row r="3" spans="2:19">
      <c r="B3" s="123" t="str">
        <f>+IF(Inicio!C11="","",Inicio!C11)</f>
        <v>759 00 Dirección General de Archivo Nacional</v>
      </c>
      <c r="C3" s="123"/>
      <c r="D3" s="123"/>
    </row>
    <row r="4" spans="2:19">
      <c r="B4" s="123" t="s">
        <v>271</v>
      </c>
      <c r="C4" s="123"/>
      <c r="D4" s="123"/>
    </row>
    <row r="5" spans="2:19" ht="7.15" customHeight="1">
      <c r="B5" s="23"/>
      <c r="C5" s="23"/>
      <c r="D5" s="23"/>
    </row>
    <row r="6" spans="2:19" ht="31.9" customHeight="1">
      <c r="B6" s="46" t="s">
        <v>36</v>
      </c>
      <c r="C6" s="46" t="s">
        <v>305</v>
      </c>
      <c r="D6" s="47" t="s">
        <v>306</v>
      </c>
    </row>
    <row r="7" spans="2:19" ht="36">
      <c r="B7" s="40" t="s">
        <v>388</v>
      </c>
      <c r="C7" s="38">
        <v>9</v>
      </c>
      <c r="D7" s="43" t="s">
        <v>394</v>
      </c>
    </row>
    <row r="8" spans="2:19">
      <c r="B8" s="37"/>
      <c r="C8" s="38"/>
      <c r="D8" s="39"/>
    </row>
    <row r="9" spans="2:19">
      <c r="B9" s="37"/>
      <c r="C9" s="38"/>
      <c r="D9" s="39"/>
    </row>
    <row r="10" spans="2:19">
      <c r="B10" s="37"/>
      <c r="C10" s="38"/>
      <c r="D10" s="39"/>
    </row>
    <row r="11" spans="2:19">
      <c r="B11" s="37"/>
      <c r="C11" s="38"/>
      <c r="D11" s="39"/>
    </row>
    <row r="12" spans="2:19">
      <c r="B12" s="37"/>
      <c r="C12" s="38"/>
      <c r="D12" s="39"/>
    </row>
    <row r="13" spans="2:19">
      <c r="B13" s="37"/>
      <c r="C13" s="38"/>
      <c r="D13" s="39"/>
    </row>
    <row r="14" spans="2:19">
      <c r="B14" s="37"/>
      <c r="C14" s="38"/>
      <c r="D14" s="39"/>
    </row>
    <row r="15" spans="2:19">
      <c r="B15" s="37"/>
      <c r="C15" s="38"/>
      <c r="D15" s="39"/>
    </row>
    <row r="16" spans="2:19">
      <c r="B16" s="37"/>
      <c r="C16" s="38"/>
      <c r="D16" s="39"/>
    </row>
    <row r="17" spans="2:4">
      <c r="B17" s="37"/>
      <c r="C17" s="38"/>
      <c r="D17" s="39"/>
    </row>
    <row r="18" spans="2:4">
      <c r="B18" s="37"/>
      <c r="C18" s="38"/>
      <c r="D18" s="39"/>
    </row>
    <row r="19" spans="2:4">
      <c r="B19" s="37"/>
      <c r="C19" s="38"/>
      <c r="D19" s="39"/>
    </row>
    <row r="20" spans="2:4">
      <c r="B20" s="37"/>
      <c r="C20" s="38"/>
      <c r="D20" s="39"/>
    </row>
    <row r="21" spans="2:4">
      <c r="B21" s="37"/>
      <c r="C21" s="38"/>
      <c r="D21" s="39"/>
    </row>
    <row r="22" spans="2:4">
      <c r="B22" s="37"/>
      <c r="C22" s="38"/>
      <c r="D22" s="39"/>
    </row>
    <row r="23" spans="2:4">
      <c r="B23" s="37"/>
      <c r="C23" s="38"/>
      <c r="D23" s="39"/>
    </row>
    <row r="24" spans="2:4">
      <c r="B24" s="37"/>
      <c r="C24" s="38"/>
      <c r="D24" s="39"/>
    </row>
    <row r="25" spans="2:4">
      <c r="B25" s="37"/>
      <c r="C25" s="38"/>
      <c r="D25" s="39"/>
    </row>
    <row r="26" spans="2:4">
      <c r="B26" s="37"/>
      <c r="C26" s="38"/>
      <c r="D26" s="39"/>
    </row>
    <row r="27" spans="2:4">
      <c r="B27" s="37"/>
      <c r="C27" s="38"/>
      <c r="D27" s="39"/>
    </row>
    <row r="28" spans="2:4">
      <c r="B28" s="37"/>
      <c r="C28" s="38"/>
      <c r="D28" s="39"/>
    </row>
    <row r="29" spans="2:4">
      <c r="B29" s="37"/>
      <c r="C29" s="38"/>
      <c r="D29" s="39"/>
    </row>
    <row r="30" spans="2:4">
      <c r="B30" s="37"/>
      <c r="C30" s="38"/>
      <c r="D30" s="39"/>
    </row>
    <row r="31" spans="2:4">
      <c r="B31" s="37"/>
      <c r="C31" s="38"/>
      <c r="D31" s="39"/>
    </row>
    <row r="32" spans="2:4">
      <c r="B32" s="37"/>
      <c r="C32" s="38"/>
      <c r="D32" s="39"/>
    </row>
    <row r="33" spans="2:4">
      <c r="B33" s="37"/>
      <c r="C33" s="38"/>
      <c r="D33" s="39"/>
    </row>
    <row r="34" spans="2:4">
      <c r="B34" s="37"/>
      <c r="C34" s="38"/>
      <c r="D34" s="39"/>
    </row>
    <row r="35" spans="2:4">
      <c r="B35" s="37"/>
      <c r="C35" s="38"/>
      <c r="D35" s="39"/>
    </row>
    <row r="36" spans="2:4">
      <c r="B36" s="37"/>
      <c r="C36" s="38"/>
      <c r="D36" s="39"/>
    </row>
    <row r="37" spans="2:4">
      <c r="B37" s="37"/>
      <c r="C37" s="38"/>
      <c r="D37" s="39"/>
    </row>
    <row r="38" spans="2:4">
      <c r="B38" s="37"/>
      <c r="C38" s="38"/>
      <c r="D38" s="39"/>
    </row>
    <row r="39" spans="2:4">
      <c r="B39" s="37"/>
      <c r="C39" s="38"/>
      <c r="D39" s="39"/>
    </row>
    <row r="40" spans="2:4">
      <c r="B40" s="37"/>
      <c r="C40" s="38"/>
      <c r="D40" s="39"/>
    </row>
    <row r="41" spans="2:4">
      <c r="B41" s="37"/>
      <c r="C41" s="38"/>
      <c r="D41" s="39"/>
    </row>
    <row r="42" spans="2:4">
      <c r="B42" s="37"/>
      <c r="C42" s="38"/>
      <c r="D42" s="39"/>
    </row>
    <row r="43" spans="2:4">
      <c r="B43" s="37"/>
      <c r="C43" s="38"/>
      <c r="D43" s="39"/>
    </row>
    <row r="44" spans="2:4">
      <c r="B44" s="37"/>
      <c r="C44" s="38"/>
      <c r="D44" s="39"/>
    </row>
    <row r="45" spans="2:4">
      <c r="B45" s="37"/>
      <c r="C45" s="38"/>
      <c r="D45" s="39"/>
    </row>
    <row r="46" spans="2:4">
      <c r="B46" s="37"/>
      <c r="C46" s="38"/>
      <c r="D46" s="39"/>
    </row>
    <row r="47" spans="2:4">
      <c r="B47" s="37"/>
      <c r="C47" s="38"/>
      <c r="D47" s="39"/>
    </row>
    <row r="48" spans="2:4">
      <c r="B48" s="37"/>
      <c r="C48" s="38"/>
      <c r="D48" s="39"/>
    </row>
    <row r="49" spans="2:4">
      <c r="B49" s="37"/>
      <c r="C49" s="38"/>
      <c r="D49" s="39"/>
    </row>
    <row r="50" spans="2:4">
      <c r="B50" s="37"/>
      <c r="C50" s="38"/>
      <c r="D50" s="39"/>
    </row>
    <row r="51" spans="2:4">
      <c r="B51" s="37"/>
      <c r="C51" s="38"/>
      <c r="D51" s="39"/>
    </row>
    <row r="52" spans="2:4">
      <c r="B52" s="37"/>
      <c r="C52" s="38"/>
      <c r="D52" s="39"/>
    </row>
    <row r="53" spans="2:4">
      <c r="B53" s="37"/>
      <c r="C53" s="38"/>
      <c r="D53" s="39"/>
    </row>
    <row r="54" spans="2:4">
      <c r="B54" s="37"/>
      <c r="C54" s="38"/>
      <c r="D54" s="39"/>
    </row>
    <row r="55" spans="2:4">
      <c r="B55" s="37"/>
      <c r="C55" s="38"/>
      <c r="D55" s="39"/>
    </row>
    <row r="56" spans="2:4">
      <c r="B56" s="37"/>
      <c r="C56" s="38"/>
      <c r="D56" s="39"/>
    </row>
    <row r="57" spans="2:4">
      <c r="B57" s="37"/>
      <c r="C57" s="38"/>
      <c r="D57" s="39"/>
    </row>
    <row r="58" spans="2:4">
      <c r="B58" s="37"/>
      <c r="C58" s="38"/>
      <c r="D58" s="39"/>
    </row>
    <row r="59" spans="2:4" ht="15" customHeight="1">
      <c r="B59" s="125" t="s">
        <v>311</v>
      </c>
      <c r="C59" s="125"/>
      <c r="D59" s="125"/>
    </row>
    <row r="60" spans="2:4">
      <c r="B60" s="79" t="s">
        <v>312</v>
      </c>
      <c r="C60" s="80"/>
      <c r="D60" s="80"/>
    </row>
    <row r="61" spans="2:4">
      <c r="B61" s="79" t="s">
        <v>313</v>
      </c>
      <c r="C61" s="80"/>
      <c r="D61" s="80"/>
    </row>
    <row r="62" spans="2:4">
      <c r="B62" s="25"/>
    </row>
  </sheetData>
  <sheetProtection algorithmName="SHA-512" hashValue="UKJm+IuVl5LhYuaqm4K2EdmylBFEuR9ZuYeo4CvT7y5ZIcWOwcubiLogke4ycjYSzpYMbn1V63bXBSHOlWZCAA==" saltValue="/dRXGwjdR3LtjVoMtinB0A==" spinCount="100000" sheet="1" formatRows="0" insertRows="0"/>
  <mergeCells count="4">
    <mergeCell ref="B2:D2"/>
    <mergeCell ref="B3:D3"/>
    <mergeCell ref="B4:D4"/>
    <mergeCell ref="B59:D59"/>
  </mergeCells>
  <dataValidations count="3">
    <dataValidation allowBlank="1" showInputMessage="1" showErrorMessage="1" errorTitle="Protegida" error="No debe modificar la fórmula" sqref="B3:D3" xr:uid="{C9648692-7A9B-4819-9DC6-3321DD3CF5E8}"/>
    <dataValidation type="list" allowBlank="1" showInputMessage="1" showErrorMessage="1" errorTitle="Factor Incorrecto" error="Solo se puede utilizar los valores de la lista" sqref="C7:C58" xr:uid="{EE00D6F9-2C61-4C45-AB82-88B4BD4B74AD}">
      <formula1>"1,2,3,4,5,6,7,8,9"</formula1>
    </dataValidation>
    <dataValidation type="list" allowBlank="1" showInputMessage="1" showErrorMessage="1" sqref="G1" xr:uid="{09CDB544-30B1-4800-A689-6AEEFFFA03A3}">
      <formula1>Lista_desp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CEC1-BCF8-4A36-BED3-8F42A4B242AF}">
  <dimension ref="A1:AE918"/>
  <sheetViews>
    <sheetView showGridLines="0" zoomScale="70" zoomScaleNormal="70" workbookViewId="0">
      <selection activeCell="H1" sqref="H1"/>
    </sheetView>
  </sheetViews>
  <sheetFormatPr baseColWidth="10" defaultColWidth="0" defaultRowHeight="0" customHeight="1" zeroHeight="1"/>
  <cols>
    <col min="1" max="1" width="4" bestFit="1" customWidth="1"/>
    <col min="2" max="2" width="44.42578125" customWidth="1"/>
    <col min="3" max="3" width="45.7109375" customWidth="1"/>
    <col min="4" max="4" width="15.85546875" customWidth="1"/>
    <col min="5" max="8" width="16.28515625" customWidth="1"/>
    <col min="9" max="9" width="14.5703125" bestFit="1" customWidth="1"/>
    <col min="10" max="10" width="10.7109375" customWidth="1"/>
    <col min="11" max="11" width="75.7109375" customWidth="1"/>
    <col min="12" max="12" width="8.28515625" customWidth="1"/>
    <col min="13" max="31" width="11.42578125" hidden="1" customWidth="1"/>
    <col min="32" max="16384" width="14.42578125" hidden="1"/>
  </cols>
  <sheetData>
    <row r="1" spans="1:15" ht="14.25" customHeight="1">
      <c r="G1" s="78" t="s">
        <v>362</v>
      </c>
      <c r="H1" s="77" t="str">
        <f>+HYPERLINK("#"&amp;O1&amp;"!A1","IR")</f>
        <v>IR</v>
      </c>
      <c r="I1" s="4"/>
      <c r="J1" s="4"/>
      <c r="O1" s="54" t="str">
        <f>IF(G1="","",VLOOKUP(G1,Hojas_Name,2,0))</f>
        <v>Inicio</v>
      </c>
    </row>
    <row r="2" spans="1:15" ht="15">
      <c r="B2" s="126" t="s">
        <v>282</v>
      </c>
      <c r="C2" s="126"/>
      <c r="D2" s="126"/>
      <c r="E2" s="126"/>
      <c r="F2" s="126"/>
      <c r="G2" s="126"/>
      <c r="H2" s="126"/>
      <c r="I2" s="28"/>
      <c r="J2" s="28"/>
    </row>
    <row r="3" spans="1:15" ht="13.9" customHeight="1">
      <c r="B3" s="116" t="str">
        <f>+IF(Inicio!C11="","",Inicio!C11)</f>
        <v>759 00 Dirección General de Archivo Nacional</v>
      </c>
      <c r="C3" s="116"/>
      <c r="D3" s="116"/>
      <c r="E3" s="116"/>
      <c r="F3" s="116"/>
      <c r="G3" s="116"/>
      <c r="H3" s="116"/>
      <c r="I3" s="27"/>
      <c r="J3" s="27"/>
    </row>
    <row r="4" spans="1:15" ht="14.25" customHeight="1">
      <c r="B4" s="116" t="s">
        <v>281</v>
      </c>
      <c r="C4" s="116"/>
      <c r="D4" s="116"/>
      <c r="E4" s="116"/>
      <c r="F4" s="116"/>
      <c r="G4" s="116"/>
      <c r="H4" s="116"/>
      <c r="I4" s="27"/>
      <c r="J4" s="27"/>
    </row>
    <row r="5" spans="1:15" ht="14.25" customHeight="1">
      <c r="B5" s="15"/>
      <c r="C5" s="119"/>
      <c r="D5" s="120"/>
      <c r="E5" s="120"/>
      <c r="F5" s="120"/>
      <c r="G5" s="70"/>
      <c r="H5" s="70"/>
      <c r="I5" s="13"/>
      <c r="J5" s="13"/>
    </row>
    <row r="6" spans="1:15" ht="41.45" customHeight="1">
      <c r="B6" s="71" t="s">
        <v>262</v>
      </c>
      <c r="C6" s="71" t="s">
        <v>328</v>
      </c>
      <c r="D6" s="71" t="s">
        <v>98</v>
      </c>
      <c r="E6" s="71" t="s">
        <v>263</v>
      </c>
      <c r="F6" s="71" t="s">
        <v>264</v>
      </c>
      <c r="G6" s="72" t="s">
        <v>266</v>
      </c>
      <c r="H6" s="72" t="s">
        <v>267</v>
      </c>
      <c r="I6" s="72" t="s">
        <v>268</v>
      </c>
      <c r="J6" s="72" t="s">
        <v>265</v>
      </c>
      <c r="K6" s="72" t="s">
        <v>269</v>
      </c>
    </row>
    <row r="7" spans="1:15" ht="66" customHeight="1">
      <c r="A7" s="2"/>
      <c r="B7" s="81" t="s">
        <v>383</v>
      </c>
      <c r="C7" s="81" t="s">
        <v>390</v>
      </c>
      <c r="D7" s="82">
        <v>0.94</v>
      </c>
      <c r="E7" s="88">
        <v>0.69120000000000004</v>
      </c>
      <c r="F7" s="73">
        <v>0.73529999999999995</v>
      </c>
      <c r="G7" s="73">
        <v>0.92</v>
      </c>
      <c r="H7" s="22">
        <v>0.98</v>
      </c>
      <c r="I7" s="74">
        <f>+IF(C7="","",IF(H7&gt;=0.9,2,IF(AND(H7&gt;=0.5,H7&lt;0.9),1,IF(H7&lt;0.5,0,""))))</f>
        <v>2</v>
      </c>
      <c r="J7" s="21" t="s">
        <v>393</v>
      </c>
      <c r="K7" s="75"/>
    </row>
    <row r="8" spans="1:15" ht="61.5" customHeight="1">
      <c r="A8" s="2"/>
      <c r="B8" s="81" t="s">
        <v>383</v>
      </c>
      <c r="C8" s="81" t="s">
        <v>391</v>
      </c>
      <c r="D8" s="82">
        <v>100</v>
      </c>
      <c r="E8" s="88">
        <v>1602</v>
      </c>
      <c r="F8" s="73">
        <f>E8/D8</f>
        <v>16.02</v>
      </c>
      <c r="G8" s="87">
        <v>3221</v>
      </c>
      <c r="H8" s="22">
        <v>32.21</v>
      </c>
      <c r="I8" s="74">
        <f t="shared" ref="I8:I54" si="0">+IF(C8="","",IF(H8&gt;=0.9,2,IF(AND(H8&gt;=0.5,H8&lt;0.9),1,IF(H8&lt;0.5,0,""))))</f>
        <v>2</v>
      </c>
      <c r="J8" s="18" t="s">
        <v>389</v>
      </c>
      <c r="K8" s="75"/>
    </row>
    <row r="9" spans="1:15" ht="54" customHeight="1">
      <c r="A9" s="2"/>
      <c r="B9" s="81" t="s">
        <v>384</v>
      </c>
      <c r="C9" s="81" t="s">
        <v>392</v>
      </c>
      <c r="D9" s="89">
        <v>0.98</v>
      </c>
      <c r="E9" s="88">
        <v>1</v>
      </c>
      <c r="F9" s="73">
        <v>1.0204</v>
      </c>
      <c r="G9" s="91">
        <v>1</v>
      </c>
      <c r="H9" s="22">
        <v>1.0204</v>
      </c>
      <c r="I9" s="74">
        <f t="shared" si="0"/>
        <v>2</v>
      </c>
      <c r="J9" s="18" t="s">
        <v>393</v>
      </c>
      <c r="K9" s="75"/>
    </row>
    <row r="10" spans="1:15" ht="15">
      <c r="A10" s="2"/>
      <c r="B10" s="81"/>
      <c r="C10" s="81"/>
      <c r="D10" s="89"/>
      <c r="E10" s="88"/>
      <c r="F10" s="73"/>
      <c r="G10" s="87"/>
      <c r="H10" s="22"/>
      <c r="I10" s="74" t="str">
        <f t="shared" si="0"/>
        <v/>
      </c>
      <c r="J10" s="18"/>
      <c r="K10" s="75"/>
    </row>
    <row r="11" spans="1:15" ht="15">
      <c r="A11" s="2"/>
      <c r="B11" s="81"/>
      <c r="C11" s="81"/>
      <c r="D11" s="89"/>
      <c r="E11" s="88"/>
      <c r="F11" s="73"/>
      <c r="G11" s="87"/>
      <c r="H11" s="22"/>
      <c r="I11" s="74" t="str">
        <f t="shared" si="0"/>
        <v/>
      </c>
      <c r="J11" s="18"/>
      <c r="K11" s="75"/>
    </row>
    <row r="12" spans="1:15" ht="15">
      <c r="A12" s="2"/>
      <c r="B12" s="81"/>
      <c r="C12" s="81"/>
      <c r="D12" s="89"/>
      <c r="E12" s="88"/>
      <c r="F12" s="73"/>
      <c r="G12" s="87"/>
      <c r="H12" s="22"/>
      <c r="I12" s="74" t="str">
        <f t="shared" si="0"/>
        <v/>
      </c>
      <c r="J12" s="18"/>
      <c r="K12" s="75"/>
    </row>
    <row r="13" spans="1:15" ht="15">
      <c r="A13" s="2"/>
      <c r="B13" s="81"/>
      <c r="C13" s="81"/>
      <c r="D13" s="89"/>
      <c r="E13" s="88"/>
      <c r="F13" s="73"/>
      <c r="G13" s="91"/>
      <c r="H13" s="22"/>
      <c r="I13" s="74" t="str">
        <f t="shared" si="0"/>
        <v/>
      </c>
      <c r="J13" s="18"/>
      <c r="K13" s="75"/>
    </row>
    <row r="14" spans="1:15" ht="15">
      <c r="A14" s="2"/>
      <c r="B14" s="81"/>
      <c r="C14" s="81"/>
      <c r="D14" s="89"/>
      <c r="E14" s="88"/>
      <c r="F14" s="73"/>
      <c r="G14" s="87"/>
      <c r="H14" s="22"/>
      <c r="I14" s="74" t="str">
        <f t="shared" si="0"/>
        <v/>
      </c>
      <c r="J14" s="18"/>
      <c r="K14" s="75"/>
    </row>
    <row r="15" spans="1:15" ht="15">
      <c r="A15" s="2"/>
      <c r="B15" s="81"/>
      <c r="C15" s="81"/>
      <c r="D15" s="89"/>
      <c r="E15" s="88"/>
      <c r="F15" s="73"/>
      <c r="G15" s="91"/>
      <c r="H15" s="22"/>
      <c r="I15" s="74" t="str">
        <f t="shared" si="0"/>
        <v/>
      </c>
      <c r="J15" s="18"/>
      <c r="K15" s="75"/>
    </row>
    <row r="16" spans="1:15" ht="15">
      <c r="A16" s="2"/>
      <c r="B16" s="81"/>
      <c r="C16" s="81"/>
      <c r="D16" s="89"/>
      <c r="E16" s="88"/>
      <c r="F16" s="73"/>
      <c r="G16" s="91"/>
      <c r="H16" s="22"/>
      <c r="I16" s="74" t="str">
        <f t="shared" si="0"/>
        <v/>
      </c>
      <c r="J16" s="18"/>
      <c r="K16" s="75"/>
    </row>
    <row r="17" spans="1:11" ht="15">
      <c r="A17" s="2"/>
      <c r="B17" s="81"/>
      <c r="C17" s="81"/>
      <c r="D17" s="89"/>
      <c r="E17" s="88"/>
      <c r="F17" s="73"/>
      <c r="G17" s="87"/>
      <c r="H17" s="22"/>
      <c r="I17" s="74" t="str">
        <f t="shared" si="0"/>
        <v/>
      </c>
      <c r="J17" s="18"/>
      <c r="K17" s="75"/>
    </row>
    <row r="18" spans="1:11" ht="15">
      <c r="A18" s="2"/>
      <c r="B18" s="81"/>
      <c r="C18" s="81"/>
      <c r="D18" s="89"/>
      <c r="E18" s="88"/>
      <c r="F18" s="73"/>
      <c r="G18" s="87"/>
      <c r="H18" s="22"/>
      <c r="I18" s="74" t="str">
        <f t="shared" si="0"/>
        <v/>
      </c>
      <c r="J18" s="18"/>
      <c r="K18" s="75"/>
    </row>
    <row r="19" spans="1:11" ht="15">
      <c r="A19" s="2"/>
      <c r="B19" s="81"/>
      <c r="C19" s="81"/>
      <c r="D19" s="92"/>
      <c r="E19" s="93"/>
      <c r="F19" s="73"/>
      <c r="G19" s="87"/>
      <c r="H19" s="22"/>
      <c r="I19" s="74" t="str">
        <f t="shared" si="0"/>
        <v/>
      </c>
      <c r="J19" s="18"/>
      <c r="K19" s="75"/>
    </row>
    <row r="20" spans="1:11" ht="15">
      <c r="A20" s="2"/>
      <c r="B20" s="81"/>
      <c r="C20" s="81"/>
      <c r="D20" s="92"/>
      <c r="E20" s="93"/>
      <c r="F20" s="73"/>
      <c r="G20" s="87"/>
      <c r="H20" s="22"/>
      <c r="I20" s="74" t="str">
        <f t="shared" si="0"/>
        <v/>
      </c>
      <c r="J20" s="18"/>
      <c r="K20" s="75"/>
    </row>
    <row r="21" spans="1:11" ht="15">
      <c r="A21" s="2"/>
      <c r="B21" s="81"/>
      <c r="C21" s="81"/>
      <c r="D21" s="89"/>
      <c r="E21" s="88"/>
      <c r="F21" s="73"/>
      <c r="G21" s="87"/>
      <c r="H21" s="22"/>
      <c r="I21" s="74" t="str">
        <f t="shared" si="0"/>
        <v/>
      </c>
      <c r="J21" s="18"/>
      <c r="K21" s="75"/>
    </row>
    <row r="22" spans="1:11" ht="15">
      <c r="A22" s="2"/>
      <c r="B22" s="81"/>
      <c r="C22" s="81"/>
      <c r="D22" s="89"/>
      <c r="E22" s="88"/>
      <c r="F22" s="73"/>
      <c r="G22" s="87"/>
      <c r="H22" s="22"/>
      <c r="I22" s="74" t="str">
        <f t="shared" si="0"/>
        <v/>
      </c>
      <c r="J22" s="18"/>
      <c r="K22" s="75"/>
    </row>
    <row r="23" spans="1:11" ht="15">
      <c r="A23" s="2"/>
      <c r="B23" s="81"/>
      <c r="C23" s="81"/>
      <c r="D23" s="89"/>
      <c r="E23" s="88"/>
      <c r="F23" s="73"/>
      <c r="G23" s="87"/>
      <c r="H23" s="22"/>
      <c r="I23" s="74" t="str">
        <f t="shared" si="0"/>
        <v/>
      </c>
      <c r="J23" s="18"/>
      <c r="K23" s="75"/>
    </row>
    <row r="24" spans="1:11" ht="15">
      <c r="A24" s="2"/>
      <c r="B24" s="81"/>
      <c r="C24" s="81"/>
      <c r="D24" s="89"/>
      <c r="E24" s="88"/>
      <c r="F24" s="73"/>
      <c r="G24" s="87"/>
      <c r="H24" s="22"/>
      <c r="I24" s="74" t="str">
        <f t="shared" si="0"/>
        <v/>
      </c>
      <c r="J24" s="18"/>
      <c r="K24" s="75"/>
    </row>
    <row r="25" spans="1:11" ht="15">
      <c r="A25" s="2"/>
      <c r="B25" s="81"/>
      <c r="C25" s="81"/>
      <c r="D25" s="89"/>
      <c r="E25" s="88"/>
      <c r="F25" s="73"/>
      <c r="G25" s="87"/>
      <c r="H25" s="22"/>
      <c r="I25" s="74" t="str">
        <f t="shared" si="0"/>
        <v/>
      </c>
      <c r="J25" s="18"/>
      <c r="K25" s="75"/>
    </row>
    <row r="26" spans="1:11" ht="15">
      <c r="A26" s="2"/>
      <c r="B26" s="81"/>
      <c r="C26" s="81"/>
      <c r="D26" s="89"/>
      <c r="E26" s="88"/>
      <c r="F26" s="73"/>
      <c r="G26" s="87"/>
      <c r="H26" s="22"/>
      <c r="I26" s="74" t="str">
        <f t="shared" si="0"/>
        <v/>
      </c>
      <c r="J26" s="18"/>
      <c r="K26" s="75"/>
    </row>
    <row r="27" spans="1:11" ht="15">
      <c r="A27" s="2"/>
      <c r="B27" s="81"/>
      <c r="C27" s="81"/>
      <c r="D27" s="89"/>
      <c r="E27" s="88"/>
      <c r="F27" s="73"/>
      <c r="G27" s="87"/>
      <c r="H27" s="22"/>
      <c r="I27" s="74" t="str">
        <f t="shared" si="0"/>
        <v/>
      </c>
      <c r="J27" s="18"/>
      <c r="K27" s="75"/>
    </row>
    <row r="28" spans="1:11" ht="15">
      <c r="A28" s="2"/>
      <c r="B28" s="81"/>
      <c r="C28" s="81"/>
      <c r="D28" s="89"/>
      <c r="E28" s="88"/>
      <c r="F28" s="73"/>
      <c r="G28" s="87"/>
      <c r="H28" s="22"/>
      <c r="I28" s="74" t="str">
        <f t="shared" si="0"/>
        <v/>
      </c>
      <c r="J28" s="18"/>
      <c r="K28" s="75"/>
    </row>
    <row r="29" spans="1:11" ht="15">
      <c r="A29" s="2"/>
      <c r="B29" s="81"/>
      <c r="C29" s="81"/>
      <c r="D29" s="89"/>
      <c r="E29" s="88"/>
      <c r="F29" s="73"/>
      <c r="G29" s="87"/>
      <c r="H29" s="22"/>
      <c r="I29" s="74" t="str">
        <f t="shared" si="0"/>
        <v/>
      </c>
      <c r="J29" s="18"/>
      <c r="K29" s="75"/>
    </row>
    <row r="30" spans="1:11" ht="15">
      <c r="A30" s="2"/>
      <c r="B30" s="81"/>
      <c r="C30" s="81"/>
      <c r="D30" s="89"/>
      <c r="E30" s="88"/>
      <c r="F30" s="73"/>
      <c r="G30" s="87"/>
      <c r="H30" s="22"/>
      <c r="I30" s="74" t="str">
        <f t="shared" si="0"/>
        <v/>
      </c>
      <c r="J30" s="18"/>
      <c r="K30" s="75"/>
    </row>
    <row r="31" spans="1:11" ht="15">
      <c r="A31" s="2"/>
      <c r="B31" s="81"/>
      <c r="C31" s="81"/>
      <c r="D31" s="89"/>
      <c r="E31" s="88"/>
      <c r="F31" s="73"/>
      <c r="G31" s="87"/>
      <c r="H31" s="22"/>
      <c r="I31" s="74" t="str">
        <f t="shared" si="0"/>
        <v/>
      </c>
      <c r="J31" s="18"/>
      <c r="K31" s="75"/>
    </row>
    <row r="32" spans="1:11" ht="15">
      <c r="A32" s="2"/>
      <c r="B32" s="81"/>
      <c r="C32" s="81"/>
      <c r="D32" s="89"/>
      <c r="E32" s="88"/>
      <c r="F32" s="73"/>
      <c r="G32" s="87"/>
      <c r="H32" s="22"/>
      <c r="I32" s="74" t="str">
        <f t="shared" si="0"/>
        <v/>
      </c>
      <c r="J32" s="18"/>
      <c r="K32" s="75"/>
    </row>
    <row r="33" spans="1:11" ht="15">
      <c r="A33" s="2"/>
      <c r="B33" s="81"/>
      <c r="C33" s="81"/>
      <c r="D33" s="89"/>
      <c r="E33" s="88"/>
      <c r="F33" s="73"/>
      <c r="G33" s="87"/>
      <c r="H33" s="22"/>
      <c r="I33" s="74" t="str">
        <f t="shared" si="0"/>
        <v/>
      </c>
      <c r="J33" s="18"/>
      <c r="K33" s="75"/>
    </row>
    <row r="34" spans="1:11" ht="15">
      <c r="A34" s="2"/>
      <c r="B34" s="81"/>
      <c r="C34" s="81"/>
      <c r="D34" s="89"/>
      <c r="E34" s="88"/>
      <c r="F34" s="73"/>
      <c r="G34" s="87"/>
      <c r="H34" s="22"/>
      <c r="I34" s="74" t="str">
        <f t="shared" si="0"/>
        <v/>
      </c>
      <c r="J34" s="18"/>
      <c r="K34" s="75"/>
    </row>
    <row r="35" spans="1:11" ht="15">
      <c r="A35" s="2"/>
      <c r="B35" s="81"/>
      <c r="C35" s="81"/>
      <c r="D35" s="89"/>
      <c r="E35" s="88"/>
      <c r="F35" s="73"/>
      <c r="G35" s="87"/>
      <c r="H35" s="22"/>
      <c r="I35" s="74" t="str">
        <f t="shared" si="0"/>
        <v/>
      </c>
      <c r="J35" s="18"/>
      <c r="K35" s="75"/>
    </row>
    <row r="36" spans="1:11" ht="15">
      <c r="A36" s="2"/>
      <c r="B36" s="81"/>
      <c r="C36" s="81"/>
      <c r="D36" s="89"/>
      <c r="E36" s="88"/>
      <c r="F36" s="73"/>
      <c r="G36" s="87"/>
      <c r="H36" s="22"/>
      <c r="I36" s="74" t="str">
        <f t="shared" si="0"/>
        <v/>
      </c>
      <c r="J36" s="18"/>
      <c r="K36" s="75"/>
    </row>
    <row r="37" spans="1:11" ht="15">
      <c r="A37" s="2"/>
      <c r="B37" s="81"/>
      <c r="C37" s="81"/>
      <c r="D37" s="89"/>
      <c r="E37" s="88"/>
      <c r="F37" s="73"/>
      <c r="G37" s="87"/>
      <c r="H37" s="22"/>
      <c r="I37" s="74" t="str">
        <f t="shared" si="0"/>
        <v/>
      </c>
      <c r="J37" s="18"/>
      <c r="K37" s="75"/>
    </row>
    <row r="38" spans="1:11" ht="15">
      <c r="A38" s="2"/>
      <c r="B38" s="81"/>
      <c r="C38" s="81"/>
      <c r="D38" s="89"/>
      <c r="E38" s="88"/>
      <c r="F38" s="73"/>
      <c r="G38" s="87"/>
      <c r="H38" s="22"/>
      <c r="I38" s="74" t="str">
        <f t="shared" si="0"/>
        <v/>
      </c>
      <c r="J38" s="18"/>
      <c r="K38" s="75"/>
    </row>
    <row r="39" spans="1:11" ht="15">
      <c r="A39" s="2"/>
      <c r="B39" s="81"/>
      <c r="C39" s="81"/>
      <c r="D39" s="89"/>
      <c r="E39" s="88"/>
      <c r="F39" s="73"/>
      <c r="G39" s="87"/>
      <c r="H39" s="22"/>
      <c r="I39" s="74" t="str">
        <f t="shared" si="0"/>
        <v/>
      </c>
      <c r="J39" s="18"/>
      <c r="K39" s="75"/>
    </row>
    <row r="40" spans="1:11" ht="15">
      <c r="A40" s="2"/>
      <c r="B40" s="81"/>
      <c r="C40" s="81"/>
      <c r="D40" s="89"/>
      <c r="E40" s="88"/>
      <c r="F40" s="73"/>
      <c r="G40" s="87"/>
      <c r="H40" s="22"/>
      <c r="I40" s="74" t="str">
        <f t="shared" si="0"/>
        <v/>
      </c>
      <c r="J40" s="18"/>
      <c r="K40" s="75"/>
    </row>
    <row r="41" spans="1:11" ht="15">
      <c r="A41" s="2"/>
      <c r="B41" s="81"/>
      <c r="C41" s="81"/>
      <c r="D41" s="89"/>
      <c r="E41" s="88"/>
      <c r="F41" s="73"/>
      <c r="G41" s="87"/>
      <c r="H41" s="22"/>
      <c r="I41" s="74" t="str">
        <f t="shared" si="0"/>
        <v/>
      </c>
      <c r="J41" s="18"/>
      <c r="K41" s="75"/>
    </row>
    <row r="42" spans="1:11" ht="15">
      <c r="A42" s="2"/>
      <c r="B42" s="81"/>
      <c r="C42" s="81"/>
      <c r="D42" s="89"/>
      <c r="E42" s="88"/>
      <c r="F42" s="73"/>
      <c r="G42" s="87"/>
      <c r="H42" s="22"/>
      <c r="I42" s="74" t="str">
        <f t="shared" si="0"/>
        <v/>
      </c>
      <c r="J42" s="18"/>
      <c r="K42" s="75"/>
    </row>
    <row r="43" spans="1:11" ht="15">
      <c r="A43" s="2"/>
      <c r="B43" s="81"/>
      <c r="C43" s="81"/>
      <c r="D43" s="89"/>
      <c r="E43" s="88"/>
      <c r="F43" s="73"/>
      <c r="G43" s="87"/>
      <c r="H43" s="22"/>
      <c r="I43" s="74" t="str">
        <f t="shared" si="0"/>
        <v/>
      </c>
      <c r="J43" s="18"/>
      <c r="K43" s="75"/>
    </row>
    <row r="44" spans="1:11" ht="15">
      <c r="A44" s="2"/>
      <c r="B44" s="81"/>
      <c r="C44" s="81"/>
      <c r="D44" s="89"/>
      <c r="E44" s="88"/>
      <c r="F44" s="73"/>
      <c r="G44" s="87"/>
      <c r="H44" s="22"/>
      <c r="I44" s="74" t="str">
        <f t="shared" si="0"/>
        <v/>
      </c>
      <c r="J44" s="18"/>
      <c r="K44" s="75"/>
    </row>
    <row r="45" spans="1:11" ht="15">
      <c r="A45" s="2"/>
      <c r="B45" s="81"/>
      <c r="C45" s="81"/>
      <c r="D45" s="89"/>
      <c r="E45" s="88"/>
      <c r="F45" s="73"/>
      <c r="G45" s="87"/>
      <c r="H45" s="22"/>
      <c r="I45" s="74" t="str">
        <f t="shared" si="0"/>
        <v/>
      </c>
      <c r="J45" s="18"/>
      <c r="K45" s="75"/>
    </row>
    <row r="46" spans="1:11" ht="15">
      <c r="A46" s="2"/>
      <c r="B46" s="81"/>
      <c r="C46" s="81"/>
      <c r="D46" s="89"/>
      <c r="E46" s="88"/>
      <c r="F46" s="73"/>
      <c r="G46" s="87"/>
      <c r="H46" s="22"/>
      <c r="I46" s="74" t="str">
        <f t="shared" si="0"/>
        <v/>
      </c>
      <c r="J46" s="18"/>
      <c r="K46" s="75"/>
    </row>
    <row r="47" spans="1:11" ht="15">
      <c r="A47" s="2"/>
      <c r="B47" s="81"/>
      <c r="C47" s="81"/>
      <c r="D47" s="89"/>
      <c r="E47" s="88"/>
      <c r="F47" s="73"/>
      <c r="G47" s="87"/>
      <c r="H47" s="22"/>
      <c r="I47" s="74" t="str">
        <f t="shared" si="0"/>
        <v/>
      </c>
      <c r="J47" s="18"/>
      <c r="K47" s="75"/>
    </row>
    <row r="48" spans="1:11" ht="15">
      <c r="A48" s="2"/>
      <c r="B48" s="81"/>
      <c r="C48" s="81"/>
      <c r="D48" s="89"/>
      <c r="E48" s="88"/>
      <c r="F48" s="73"/>
      <c r="G48" s="87"/>
      <c r="H48" s="22"/>
      <c r="I48" s="74" t="str">
        <f t="shared" si="0"/>
        <v/>
      </c>
      <c r="J48" s="18"/>
      <c r="K48" s="75"/>
    </row>
    <row r="49" spans="1:11" ht="15">
      <c r="A49" s="2"/>
      <c r="B49" s="81"/>
      <c r="C49" s="81"/>
      <c r="D49" s="89"/>
      <c r="E49" s="88"/>
      <c r="F49" s="73"/>
      <c r="G49" s="87"/>
      <c r="H49" s="22"/>
      <c r="I49" s="74" t="str">
        <f t="shared" si="0"/>
        <v/>
      </c>
      <c r="J49" s="18"/>
      <c r="K49" s="75"/>
    </row>
    <row r="50" spans="1:11" ht="15">
      <c r="A50" s="2"/>
      <c r="B50" s="81"/>
      <c r="C50" s="81"/>
      <c r="D50" s="89"/>
      <c r="E50" s="88"/>
      <c r="F50" s="73"/>
      <c r="G50" s="87"/>
      <c r="H50" s="22"/>
      <c r="I50" s="74" t="str">
        <f t="shared" si="0"/>
        <v/>
      </c>
      <c r="J50" s="18"/>
      <c r="K50" s="75"/>
    </row>
    <row r="51" spans="1:11" ht="15">
      <c r="A51" s="2"/>
      <c r="B51" s="81"/>
      <c r="C51" s="81"/>
      <c r="D51" s="89"/>
      <c r="E51" s="88"/>
      <c r="F51" s="73"/>
      <c r="G51" s="87"/>
      <c r="H51" s="22"/>
      <c r="I51" s="74" t="str">
        <f t="shared" si="0"/>
        <v/>
      </c>
      <c r="J51" s="18"/>
      <c r="K51" s="75"/>
    </row>
    <row r="52" spans="1:11" ht="15">
      <c r="A52" s="2"/>
      <c r="B52" s="81"/>
      <c r="C52" s="81"/>
      <c r="D52" s="89"/>
      <c r="E52" s="88"/>
      <c r="F52" s="73"/>
      <c r="G52" s="87"/>
      <c r="H52" s="22"/>
      <c r="I52" s="74" t="str">
        <f t="shared" si="0"/>
        <v/>
      </c>
      <c r="J52" s="18"/>
      <c r="K52" s="75"/>
    </row>
    <row r="53" spans="1:11" ht="15">
      <c r="A53" s="2"/>
      <c r="B53" s="81"/>
      <c r="C53" s="81"/>
      <c r="D53" s="89"/>
      <c r="E53" s="88"/>
      <c r="F53" s="73"/>
      <c r="G53" s="87"/>
      <c r="H53" s="22"/>
      <c r="I53" s="74" t="str">
        <f t="shared" si="0"/>
        <v/>
      </c>
      <c r="J53" s="18"/>
      <c r="K53" s="75"/>
    </row>
    <row r="54" spans="1:11" ht="15">
      <c r="A54" s="2"/>
      <c r="B54" s="81"/>
      <c r="C54" s="81"/>
      <c r="D54" s="89"/>
      <c r="E54" s="88"/>
      <c r="F54" s="73"/>
      <c r="G54" s="87"/>
      <c r="H54" s="22"/>
      <c r="I54" s="74" t="str">
        <f t="shared" si="0"/>
        <v/>
      </c>
      <c r="J54" s="18"/>
      <c r="K54" s="75"/>
    </row>
    <row r="55" spans="1:11" ht="15">
      <c r="A55" s="2"/>
      <c r="B55" s="121" t="s">
        <v>99</v>
      </c>
      <c r="C55" s="121"/>
      <c r="D55" s="121"/>
      <c r="E55" s="121"/>
      <c r="F55" s="121"/>
      <c r="G55" s="121"/>
      <c r="H55" s="121"/>
      <c r="I55" s="121"/>
      <c r="J55" s="121"/>
    </row>
    <row r="56" spans="1:11" ht="14.25" customHeight="1">
      <c r="B56" s="118" t="s">
        <v>100</v>
      </c>
      <c r="C56" s="118"/>
      <c r="D56" s="118"/>
      <c r="E56" s="118"/>
      <c r="J56" s="13"/>
    </row>
    <row r="57" spans="1:11" ht="14.25" customHeight="1"/>
    <row r="58" spans="1:11" ht="14.25" hidden="1" customHeight="1"/>
    <row r="59" spans="1:11" ht="14.25" hidden="1" customHeight="1"/>
    <row r="60" spans="1:11" ht="14.25" hidden="1" customHeight="1"/>
    <row r="61" spans="1:11" ht="14.25" hidden="1" customHeight="1"/>
    <row r="62" spans="1:11" ht="14.25" hidden="1" customHeight="1"/>
    <row r="63" spans="1:11" ht="14.25" hidden="1" customHeight="1"/>
    <row r="64" spans="1:11" ht="14.25" hidden="1" customHeight="1"/>
    <row r="65" ht="14.25" hidden="1" customHeight="1"/>
    <row r="66" ht="14.25" hidden="1" customHeight="1"/>
    <row r="67" ht="14.25" hidden="1" customHeight="1"/>
    <row r="68" ht="14.25" hidden="1" customHeight="1"/>
    <row r="69" ht="14.25" hidden="1" customHeight="1"/>
    <row r="70" ht="14.25" hidden="1" customHeight="1"/>
    <row r="71" ht="14.25" hidden="1" customHeight="1"/>
    <row r="72" ht="14.25" hidden="1" customHeight="1"/>
    <row r="73" ht="14.25" hidden="1" customHeight="1"/>
    <row r="74" ht="14.25" hidden="1" customHeight="1"/>
    <row r="75" ht="14.25" hidden="1" customHeight="1"/>
    <row r="76" ht="14.25" hidden="1" customHeight="1"/>
    <row r="77" ht="14.25" hidden="1" customHeight="1"/>
    <row r="78" ht="14.25" hidden="1" customHeight="1"/>
    <row r="79" ht="14.25" hidden="1" customHeight="1"/>
    <row r="80" ht="14.25" hidden="1" customHeight="1"/>
    <row r="81" ht="14.25" hidden="1" customHeight="1"/>
    <row r="82" ht="14.25" hidden="1" customHeight="1"/>
    <row r="83" ht="14.25" hidden="1" customHeight="1"/>
    <row r="84" ht="14.25" hidden="1" customHeight="1"/>
    <row r="85" ht="14.25" hidden="1" customHeight="1"/>
    <row r="86" ht="14.25" hidden="1" customHeight="1"/>
    <row r="87" ht="14.25" hidden="1" customHeight="1"/>
    <row r="88" ht="14.25" hidden="1" customHeight="1"/>
    <row r="89" ht="14.25" hidden="1" customHeight="1"/>
    <row r="90" ht="14.25" hidden="1" customHeight="1"/>
    <row r="91" ht="14.25" hidden="1" customHeight="1"/>
    <row r="92" ht="14.25" hidden="1" customHeight="1"/>
    <row r="93" ht="14.25" hidden="1" customHeight="1"/>
    <row r="94" ht="14.25" hidden="1" customHeight="1"/>
    <row r="95" ht="14.25" hidden="1" customHeight="1"/>
    <row r="96" ht="14.25" hidden="1" customHeight="1"/>
    <row r="97" ht="14.25" hidden="1" customHeight="1"/>
    <row r="98" ht="14.25" hidden="1" customHeight="1"/>
    <row r="99" ht="14.25" hidden="1" customHeight="1"/>
    <row r="100" ht="14.25" hidden="1" customHeight="1"/>
    <row r="101" ht="14.25" hidden="1" customHeight="1"/>
    <row r="102" ht="14.25" hidden="1" customHeight="1"/>
    <row r="103" ht="14.25" hidden="1" customHeight="1"/>
    <row r="104" ht="14.25" hidden="1" customHeight="1"/>
    <row r="105" ht="14.25" hidden="1" customHeight="1"/>
    <row r="106" ht="14.25" hidden="1" customHeight="1"/>
    <row r="107" ht="14.25" hidden="1" customHeight="1"/>
    <row r="108" ht="14.25" hidden="1" customHeight="1"/>
    <row r="109" ht="14.25" hidden="1" customHeight="1"/>
    <row r="110" ht="14.25" hidden="1" customHeight="1"/>
    <row r="111" ht="14.25" hidden="1" customHeight="1"/>
    <row r="112" ht="14.25" hidden="1" customHeight="1"/>
    <row r="113" ht="14.25" hidden="1" customHeight="1"/>
    <row r="114" ht="14.25" hidden="1" customHeight="1"/>
    <row r="115" ht="14.25" hidden="1" customHeight="1"/>
    <row r="116" ht="14.25" hidden="1" customHeight="1"/>
    <row r="117" ht="14.25" hidden="1" customHeight="1"/>
    <row r="118" ht="14.25" hidden="1" customHeight="1"/>
    <row r="119" ht="14.25" hidden="1" customHeight="1"/>
    <row r="120" ht="14.25" hidden="1" customHeight="1"/>
    <row r="121" ht="14.25" hidden="1" customHeight="1"/>
    <row r="122" ht="14.25" hidden="1" customHeight="1"/>
    <row r="123" ht="14.25" hidden="1" customHeight="1"/>
    <row r="124" ht="14.25" hidden="1" customHeight="1"/>
    <row r="125" ht="14.25" hidden="1" customHeight="1"/>
    <row r="126" ht="14.25" hidden="1" customHeight="1"/>
    <row r="127" ht="14.25" hidden="1" customHeight="1"/>
    <row r="128" ht="14.25" hidden="1" customHeight="1"/>
    <row r="129" ht="14.25" hidden="1" customHeight="1"/>
    <row r="130" ht="14.25" hidden="1" customHeight="1"/>
    <row r="131" ht="14.25" hidden="1" customHeight="1"/>
    <row r="132" ht="14.25" hidden="1" customHeight="1"/>
    <row r="133" ht="14.25" hidden="1" customHeight="1"/>
    <row r="134" ht="14.25" hidden="1" customHeight="1"/>
    <row r="135" ht="14.25" hidden="1" customHeight="1"/>
    <row r="136" ht="14.25" hidden="1" customHeight="1"/>
    <row r="137" ht="14.25" hidden="1" customHeight="1"/>
    <row r="138" ht="14.25" hidden="1" customHeight="1"/>
    <row r="139" ht="14.25" hidden="1" customHeight="1"/>
    <row r="140" ht="14.25" hidden="1" customHeight="1"/>
    <row r="141" ht="14.25" hidden="1" customHeight="1"/>
    <row r="142" ht="14.25" hidden="1" customHeight="1"/>
    <row r="143" ht="14.25" hidden="1" customHeight="1"/>
    <row r="144" ht="14.25" hidden="1" customHeight="1"/>
    <row r="145" ht="14.25" hidden="1" customHeight="1"/>
    <row r="146" ht="14.25" hidden="1" customHeight="1"/>
    <row r="147" ht="14.25" hidden="1" customHeight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spans="10:10" ht="14.25" hidden="1" customHeight="1"/>
    <row r="914" spans="10:10" ht="14.25" hidden="1" customHeight="1"/>
    <row r="915" spans="10:10" ht="14.25" hidden="1" customHeight="1"/>
    <row r="916" spans="10:10" ht="14.25" hidden="1" customHeight="1">
      <c r="J916" s="16"/>
    </row>
    <row r="917" spans="10:10" ht="14.25" hidden="1" customHeight="1"/>
    <row r="918" spans="10:10" ht="15" hidden="1" customHeight="1"/>
  </sheetData>
  <sheetProtection formatRows="0" autoFilter="0"/>
  <mergeCells count="6">
    <mergeCell ref="B56:E56"/>
    <mergeCell ref="B2:H2"/>
    <mergeCell ref="B3:H3"/>
    <mergeCell ref="B4:H4"/>
    <mergeCell ref="C5:F5"/>
    <mergeCell ref="B55:J55"/>
  </mergeCells>
  <conditionalFormatting sqref="D7:E54 G8:G54">
    <cfRule type="expression" dxfId="2" priority="1">
      <formula>$J7="Valor"</formula>
    </cfRule>
    <cfRule type="expression" dxfId="1" priority="2">
      <formula>$J7="Porcentaje"</formula>
    </cfRule>
  </conditionalFormatting>
  <conditionalFormatting sqref="I7:I54">
    <cfRule type="iconSet" priority="3">
      <iconSet showValue="0">
        <cfvo type="percent" val="0"/>
        <cfvo type="num" val="0" gte="0"/>
        <cfvo type="num" val="1" gte="0"/>
      </iconSet>
    </cfRule>
  </conditionalFormatting>
  <dataValidations count="2">
    <dataValidation type="list" allowBlank="1" showInputMessage="1" showErrorMessage="1" sqref="J7:J54" xr:uid="{5C93FC02-CE00-49A8-A0CF-089AD20ACA96}">
      <formula1>"Valor,Porcentaje"</formula1>
    </dataValidation>
    <dataValidation type="list" allowBlank="1" showInputMessage="1" showErrorMessage="1" sqref="G1" xr:uid="{11C6574F-3DAB-4E9B-9B2C-D466F757000F}">
      <formula1>Lista_desp</formula1>
    </dataValidation>
  </dataValidation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CCFD-A107-4C07-B28D-2CE9115D34B0}">
  <dimension ref="A1:V69"/>
  <sheetViews>
    <sheetView showGridLines="0" topLeftCell="G1" zoomScale="80" zoomScaleNormal="80" workbookViewId="0">
      <selection activeCell="J1" sqref="J1"/>
    </sheetView>
  </sheetViews>
  <sheetFormatPr baseColWidth="10" defaultColWidth="0" defaultRowHeight="15" zeroHeight="1"/>
  <cols>
    <col min="1" max="1" width="2.28515625" style="24" customWidth="1"/>
    <col min="2" max="2" width="43.7109375" style="24" customWidth="1"/>
    <col min="3" max="3" width="22.28515625" style="24" customWidth="1"/>
    <col min="4" max="5" width="43.7109375" style="24" customWidth="1"/>
    <col min="6" max="6" width="21.85546875" style="24" customWidth="1"/>
    <col min="7" max="7" width="43.7109375" style="24" customWidth="1"/>
    <col min="8" max="8" width="4.7109375" style="24" customWidth="1"/>
    <col min="9" max="9" width="14.85546875" style="24" customWidth="1"/>
    <col min="10" max="20" width="11.5703125" style="24" customWidth="1"/>
    <col min="21" max="21" width="3.5703125" style="24" customWidth="1"/>
    <col min="22" max="22" width="0" style="24" hidden="1" customWidth="1"/>
    <col min="23" max="16384" width="11.5703125" style="24" hidden="1"/>
  </cols>
  <sheetData>
    <row r="1" spans="2:22">
      <c r="B1" s="23"/>
      <c r="C1" s="23"/>
      <c r="D1" s="23"/>
      <c r="E1" s="23"/>
      <c r="F1" s="23"/>
      <c r="G1" s="23"/>
      <c r="I1" s="78" t="s">
        <v>96</v>
      </c>
      <c r="J1" s="77" t="str">
        <f>+HYPERLINK("#"&amp;V1&amp;"!A1","IR")</f>
        <v>IR</v>
      </c>
      <c r="V1" s="54" t="str">
        <f>IF(I1="","",VLOOKUP(I1,Hojas_Name,2,0))</f>
        <v>Instrucciones</v>
      </c>
    </row>
    <row r="2" spans="2:22">
      <c r="B2" s="122" t="s">
        <v>330</v>
      </c>
      <c r="C2" s="122"/>
      <c r="D2" s="122"/>
      <c r="E2" s="122"/>
      <c r="F2" s="122"/>
      <c r="G2" s="122"/>
    </row>
    <row r="3" spans="2:22">
      <c r="B3" s="123" t="str">
        <f>+IF(Inicio!C11="","",Inicio!C11)</f>
        <v>759 00 Dirección General de Archivo Nacional</v>
      </c>
      <c r="C3" s="123"/>
      <c r="D3" s="123"/>
      <c r="E3" s="123"/>
      <c r="F3" s="123"/>
      <c r="G3" s="123"/>
    </row>
    <row r="4" spans="2:22">
      <c r="B4" s="123" t="s">
        <v>271</v>
      </c>
      <c r="C4" s="123"/>
      <c r="D4" s="123"/>
      <c r="E4" s="123"/>
      <c r="F4" s="123"/>
      <c r="G4" s="123"/>
    </row>
    <row r="5" spans="2:22" ht="7.15" customHeight="1">
      <c r="B5" s="23"/>
      <c r="C5" s="23"/>
      <c r="D5" s="23"/>
      <c r="E5" s="23"/>
      <c r="F5" s="23"/>
      <c r="G5" s="23"/>
    </row>
    <row r="6" spans="2:22" ht="27">
      <c r="B6" s="34" t="s">
        <v>37</v>
      </c>
      <c r="C6" s="34" t="s">
        <v>297</v>
      </c>
      <c r="D6" s="34" t="s">
        <v>298</v>
      </c>
      <c r="E6" s="34" t="s">
        <v>299</v>
      </c>
      <c r="F6" s="34" t="s">
        <v>300</v>
      </c>
      <c r="G6" s="35" t="s">
        <v>301</v>
      </c>
    </row>
    <row r="7" spans="2:22">
      <c r="B7" s="40"/>
      <c r="C7" s="41"/>
      <c r="D7" s="40"/>
      <c r="E7" s="42"/>
      <c r="F7" s="41"/>
      <c r="G7" s="43"/>
    </row>
    <row r="8" spans="2:22">
      <c r="B8" s="40"/>
      <c r="C8" s="41"/>
      <c r="D8" s="40"/>
      <c r="E8" s="42"/>
      <c r="F8" s="41"/>
      <c r="G8" s="43"/>
    </row>
    <row r="9" spans="2:22">
      <c r="B9" s="40"/>
      <c r="C9" s="41"/>
      <c r="D9" s="40"/>
      <c r="E9" s="42"/>
      <c r="F9" s="41"/>
      <c r="G9" s="43"/>
    </row>
    <row r="10" spans="2:22">
      <c r="B10" s="40"/>
      <c r="C10" s="41"/>
      <c r="D10" s="40"/>
      <c r="E10" s="42"/>
      <c r="F10" s="41"/>
      <c r="G10" s="43"/>
    </row>
    <row r="11" spans="2:22">
      <c r="B11" s="40"/>
      <c r="C11" s="41"/>
      <c r="D11" s="40"/>
      <c r="E11" s="42"/>
      <c r="F11" s="41"/>
      <c r="G11" s="43"/>
    </row>
    <row r="12" spans="2:22">
      <c r="B12" s="40"/>
      <c r="C12" s="41"/>
      <c r="D12" s="40"/>
      <c r="E12" s="42"/>
      <c r="F12" s="41"/>
      <c r="G12" s="43"/>
    </row>
    <row r="13" spans="2:22">
      <c r="B13" s="40"/>
      <c r="C13" s="41"/>
      <c r="D13" s="40"/>
      <c r="E13" s="42"/>
      <c r="F13" s="41"/>
      <c r="G13" s="43"/>
    </row>
    <row r="14" spans="2:22">
      <c r="B14" s="40"/>
      <c r="C14" s="41"/>
      <c r="D14" s="40"/>
      <c r="E14" s="42"/>
      <c r="F14" s="41"/>
      <c r="G14" s="43"/>
    </row>
    <row r="15" spans="2:22">
      <c r="B15" s="40"/>
      <c r="C15" s="41"/>
      <c r="D15" s="40"/>
      <c r="E15" s="42"/>
      <c r="F15" s="41"/>
      <c r="G15" s="43"/>
    </row>
    <row r="16" spans="2:22">
      <c r="B16" s="40"/>
      <c r="C16" s="41"/>
      <c r="D16" s="40"/>
      <c r="E16" s="42"/>
      <c r="F16" s="41"/>
      <c r="G16" s="43"/>
    </row>
    <row r="17" spans="2:7">
      <c r="B17" s="40"/>
      <c r="C17" s="41"/>
      <c r="D17" s="40"/>
      <c r="E17" s="42"/>
      <c r="F17" s="41"/>
      <c r="G17" s="43"/>
    </row>
    <row r="18" spans="2:7">
      <c r="B18" s="40"/>
      <c r="C18" s="41"/>
      <c r="D18" s="40"/>
      <c r="E18" s="42"/>
      <c r="F18" s="41"/>
      <c r="G18" s="43"/>
    </row>
    <row r="19" spans="2:7">
      <c r="B19" s="40"/>
      <c r="C19" s="41"/>
      <c r="D19" s="40"/>
      <c r="E19" s="42"/>
      <c r="F19" s="41"/>
      <c r="G19" s="43"/>
    </row>
    <row r="20" spans="2:7">
      <c r="B20" s="40"/>
      <c r="C20" s="41"/>
      <c r="D20" s="40"/>
      <c r="E20" s="42"/>
      <c r="F20" s="41"/>
      <c r="G20" s="43"/>
    </row>
    <row r="21" spans="2:7">
      <c r="B21" s="40"/>
      <c r="C21" s="41"/>
      <c r="D21" s="40"/>
      <c r="E21" s="42"/>
      <c r="F21" s="41"/>
      <c r="G21" s="43"/>
    </row>
    <row r="22" spans="2:7">
      <c r="B22" s="40"/>
      <c r="C22" s="41"/>
      <c r="D22" s="40"/>
      <c r="E22" s="42"/>
      <c r="F22" s="41"/>
      <c r="G22" s="43"/>
    </row>
    <row r="23" spans="2:7">
      <c r="B23" s="40"/>
      <c r="C23" s="41"/>
      <c r="D23" s="40"/>
      <c r="E23" s="42"/>
      <c r="F23" s="41"/>
      <c r="G23" s="43"/>
    </row>
    <row r="24" spans="2:7">
      <c r="B24" s="40"/>
      <c r="C24" s="41"/>
      <c r="D24" s="40"/>
      <c r="E24" s="42"/>
      <c r="F24" s="41"/>
      <c r="G24" s="43"/>
    </row>
    <row r="25" spans="2:7">
      <c r="B25" s="40"/>
      <c r="C25" s="41"/>
      <c r="D25" s="40"/>
      <c r="E25" s="42"/>
      <c r="F25" s="41"/>
      <c r="G25" s="43"/>
    </row>
    <row r="26" spans="2:7">
      <c r="B26" s="40"/>
      <c r="C26" s="41"/>
      <c r="D26" s="40"/>
      <c r="E26" s="42"/>
      <c r="F26" s="41"/>
      <c r="G26" s="43"/>
    </row>
    <row r="27" spans="2:7">
      <c r="B27" s="40"/>
      <c r="C27" s="41"/>
      <c r="D27" s="40"/>
      <c r="E27" s="42"/>
      <c r="F27" s="41"/>
      <c r="G27" s="43"/>
    </row>
    <row r="28" spans="2:7">
      <c r="B28" s="40"/>
      <c r="C28" s="41"/>
      <c r="D28" s="40"/>
      <c r="E28" s="42"/>
      <c r="F28" s="41"/>
      <c r="G28" s="43"/>
    </row>
    <row r="29" spans="2:7">
      <c r="B29" s="40"/>
      <c r="C29" s="41"/>
      <c r="D29" s="40"/>
      <c r="E29" s="42"/>
      <c r="F29" s="41"/>
      <c r="G29" s="43"/>
    </row>
    <row r="30" spans="2:7">
      <c r="B30" s="40"/>
      <c r="C30" s="41"/>
      <c r="D30" s="40"/>
      <c r="E30" s="42"/>
      <c r="F30" s="41"/>
      <c r="G30" s="43"/>
    </row>
    <row r="31" spans="2:7">
      <c r="B31" s="40"/>
      <c r="C31" s="41"/>
      <c r="D31" s="40"/>
      <c r="E31" s="42"/>
      <c r="F31" s="41"/>
      <c r="G31" s="43"/>
    </row>
    <row r="32" spans="2:7">
      <c r="B32" s="40"/>
      <c r="C32" s="41"/>
      <c r="D32" s="40"/>
      <c r="E32" s="42"/>
      <c r="F32" s="41"/>
      <c r="G32" s="43"/>
    </row>
    <row r="33" spans="2:7">
      <c r="B33" s="40"/>
      <c r="C33" s="41"/>
      <c r="D33" s="40"/>
      <c r="E33" s="42"/>
      <c r="F33" s="41"/>
      <c r="G33" s="43"/>
    </row>
    <row r="34" spans="2:7">
      <c r="B34" s="40"/>
      <c r="C34" s="41"/>
      <c r="D34" s="40"/>
      <c r="E34" s="42"/>
      <c r="F34" s="41"/>
      <c r="G34" s="43"/>
    </row>
    <row r="35" spans="2:7">
      <c r="B35" s="40"/>
      <c r="C35" s="41"/>
      <c r="D35" s="40"/>
      <c r="E35" s="42"/>
      <c r="F35" s="41"/>
      <c r="G35" s="43"/>
    </row>
    <row r="36" spans="2:7">
      <c r="B36" s="40"/>
      <c r="C36" s="41"/>
      <c r="D36" s="40"/>
      <c r="E36" s="42"/>
      <c r="F36" s="41"/>
      <c r="G36" s="43"/>
    </row>
    <row r="37" spans="2:7">
      <c r="B37" s="40"/>
      <c r="C37" s="41"/>
      <c r="D37" s="40"/>
      <c r="E37" s="42"/>
      <c r="F37" s="41"/>
      <c r="G37" s="43"/>
    </row>
    <row r="38" spans="2:7">
      <c r="B38" s="40"/>
      <c r="C38" s="41"/>
      <c r="D38" s="40"/>
      <c r="E38" s="42"/>
      <c r="F38" s="41"/>
      <c r="G38" s="43"/>
    </row>
    <row r="39" spans="2:7">
      <c r="B39" s="40"/>
      <c r="C39" s="41"/>
      <c r="D39" s="40"/>
      <c r="E39" s="42"/>
      <c r="F39" s="41"/>
      <c r="G39" s="43"/>
    </row>
    <row r="40" spans="2:7">
      <c r="B40" s="40"/>
      <c r="C40" s="41"/>
      <c r="D40" s="40"/>
      <c r="E40" s="42"/>
      <c r="F40" s="41"/>
      <c r="G40" s="43"/>
    </row>
    <row r="41" spans="2:7">
      <c r="B41" s="40"/>
      <c r="C41" s="41"/>
      <c r="D41" s="40"/>
      <c r="E41" s="42"/>
      <c r="F41" s="41"/>
      <c r="G41" s="43"/>
    </row>
    <row r="42" spans="2:7">
      <c r="B42" s="40"/>
      <c r="C42" s="41"/>
      <c r="D42" s="40"/>
      <c r="E42" s="42"/>
      <c r="F42" s="41"/>
      <c r="G42" s="43"/>
    </row>
    <row r="43" spans="2:7">
      <c r="B43" s="40"/>
      <c r="C43" s="41"/>
      <c r="D43" s="40"/>
      <c r="E43" s="42"/>
      <c r="F43" s="41"/>
      <c r="G43" s="43"/>
    </row>
    <row r="44" spans="2:7">
      <c r="B44" s="40"/>
      <c r="C44" s="41"/>
      <c r="D44" s="40"/>
      <c r="E44" s="42"/>
      <c r="F44" s="41"/>
      <c r="G44" s="43"/>
    </row>
    <row r="45" spans="2:7">
      <c r="B45" s="40"/>
      <c r="C45" s="41"/>
      <c r="D45" s="40"/>
      <c r="E45" s="42"/>
      <c r="F45" s="41"/>
      <c r="G45" s="43"/>
    </row>
    <row r="46" spans="2:7">
      <c r="B46" s="40"/>
      <c r="C46" s="41"/>
      <c r="D46" s="40"/>
      <c r="E46" s="42"/>
      <c r="F46" s="41"/>
      <c r="G46" s="43"/>
    </row>
    <row r="47" spans="2:7">
      <c r="B47" s="40"/>
      <c r="C47" s="41"/>
      <c r="D47" s="40"/>
      <c r="E47" s="42"/>
      <c r="F47" s="41"/>
      <c r="G47" s="43"/>
    </row>
    <row r="48" spans="2:7">
      <c r="B48" s="40"/>
      <c r="C48" s="41"/>
      <c r="D48" s="40"/>
      <c r="E48" s="42"/>
      <c r="F48" s="41"/>
      <c r="G48" s="43"/>
    </row>
    <row r="49" spans="2:7">
      <c r="B49" s="40"/>
      <c r="C49" s="41"/>
      <c r="D49" s="40"/>
      <c r="E49" s="42"/>
      <c r="F49" s="41"/>
      <c r="G49" s="43"/>
    </row>
    <row r="50" spans="2:7">
      <c r="B50" s="40"/>
      <c r="C50" s="41"/>
      <c r="D50" s="40"/>
      <c r="E50" s="42"/>
      <c r="F50" s="41"/>
      <c r="G50" s="43"/>
    </row>
    <row r="51" spans="2:7">
      <c r="B51" s="40"/>
      <c r="C51" s="41"/>
      <c r="D51" s="40"/>
      <c r="E51" s="42"/>
      <c r="F51" s="41"/>
      <c r="G51" s="43"/>
    </row>
    <row r="52" spans="2:7">
      <c r="B52" s="40"/>
      <c r="C52" s="41"/>
      <c r="D52" s="40"/>
      <c r="E52" s="42"/>
      <c r="F52" s="41"/>
      <c r="G52" s="43"/>
    </row>
    <row r="53" spans="2:7">
      <c r="B53" s="40"/>
      <c r="C53" s="41"/>
      <c r="D53" s="40"/>
      <c r="E53" s="42"/>
      <c r="F53" s="41"/>
      <c r="G53" s="43"/>
    </row>
    <row r="54" spans="2:7">
      <c r="B54" s="40"/>
      <c r="C54" s="41"/>
      <c r="D54" s="40"/>
      <c r="E54" s="42"/>
      <c r="F54" s="41"/>
      <c r="G54" s="43"/>
    </row>
    <row r="55" spans="2:7">
      <c r="B55" s="40"/>
      <c r="C55" s="41"/>
      <c r="D55" s="40"/>
      <c r="E55" s="42"/>
      <c r="F55" s="41"/>
      <c r="G55" s="43"/>
    </row>
    <row r="56" spans="2:7">
      <c r="B56" s="40"/>
      <c r="C56" s="41"/>
      <c r="D56" s="40"/>
      <c r="E56" s="42"/>
      <c r="F56" s="41"/>
      <c r="G56" s="43"/>
    </row>
    <row r="57" spans="2:7">
      <c r="B57" s="40"/>
      <c r="C57" s="41"/>
      <c r="D57" s="40"/>
      <c r="E57" s="42"/>
      <c r="F57" s="41"/>
      <c r="G57" s="43"/>
    </row>
    <row r="58" spans="2:7">
      <c r="B58" s="40"/>
      <c r="C58" s="41"/>
      <c r="D58" s="40"/>
      <c r="E58" s="42"/>
      <c r="F58" s="41"/>
      <c r="G58" s="43"/>
    </row>
    <row r="59" spans="2:7">
      <c r="B59" s="127" t="s">
        <v>272</v>
      </c>
      <c r="C59" s="127"/>
      <c r="D59" s="127"/>
      <c r="E59" s="127"/>
      <c r="F59" s="127"/>
      <c r="G59" s="127"/>
    </row>
    <row r="60" spans="2:7">
      <c r="B60" s="25" t="s">
        <v>273</v>
      </c>
      <c r="C60" s="25"/>
      <c r="D60" s="25"/>
      <c r="E60" s="25"/>
      <c r="F60" s="25"/>
      <c r="G60" s="25"/>
    </row>
    <row r="61" spans="2:7">
      <c r="B61" s="25" t="s">
        <v>274</v>
      </c>
      <c r="C61" s="25"/>
      <c r="D61" s="25"/>
      <c r="E61" s="25"/>
      <c r="F61" s="25"/>
      <c r="G61" s="25"/>
    </row>
    <row r="62" spans="2:7">
      <c r="B62" s="25" t="s">
        <v>275</v>
      </c>
      <c r="C62" s="25"/>
      <c r="D62" s="25"/>
      <c r="E62" s="25"/>
      <c r="F62" s="25"/>
      <c r="G62" s="25"/>
    </row>
    <row r="63" spans="2:7">
      <c r="B63" s="25" t="s">
        <v>276</v>
      </c>
      <c r="C63" s="25"/>
      <c r="D63" s="25"/>
      <c r="E63" s="25"/>
      <c r="F63" s="25"/>
      <c r="G63" s="25"/>
    </row>
    <row r="64" spans="2:7">
      <c r="B64" s="25" t="s">
        <v>277</v>
      </c>
      <c r="C64" s="25"/>
      <c r="D64" s="25"/>
      <c r="E64" s="25"/>
      <c r="F64" s="25"/>
      <c r="G64" s="25"/>
    </row>
    <row r="65" spans="2:7">
      <c r="B65" s="26"/>
      <c r="C65" s="26"/>
      <c r="D65" s="26"/>
      <c r="E65" s="26"/>
      <c r="F65" s="26"/>
      <c r="G65" s="26"/>
    </row>
    <row r="66" spans="2:7" hidden="1">
      <c r="B66" s="26"/>
      <c r="C66" s="26"/>
      <c r="D66" s="26"/>
      <c r="E66" s="26"/>
      <c r="F66" s="26"/>
      <c r="G66" s="26"/>
    </row>
    <row r="67" spans="2:7" hidden="1">
      <c r="B67" s="26"/>
      <c r="C67" s="26"/>
      <c r="D67" s="26"/>
      <c r="E67" s="26"/>
      <c r="F67" s="26"/>
      <c r="G67" s="26"/>
    </row>
    <row r="68" spans="2:7" hidden="1">
      <c r="B68" s="26"/>
      <c r="C68" s="26"/>
      <c r="D68" s="26"/>
      <c r="E68" s="26"/>
      <c r="F68" s="26"/>
      <c r="G68" s="26"/>
    </row>
    <row r="69" spans="2:7"/>
  </sheetData>
  <sheetProtection algorithmName="SHA-512" hashValue="HZQQ08tkwsELlYq/D7MdMBfE/3qElxySbFegwBn5nHKTV6AbShw+l2ReYoZqOqc6JypUB31+qUu/kMIHpOALsg==" saltValue="CCJkyOYD0NDN6Ip4eHJVAA==" spinCount="100000" sheet="1" formatColumns="0" formatRows="0" insertRows="0"/>
  <mergeCells count="4">
    <mergeCell ref="B2:G2"/>
    <mergeCell ref="B3:G3"/>
    <mergeCell ref="B4:G4"/>
    <mergeCell ref="B59:G59"/>
  </mergeCells>
  <dataValidations count="4">
    <dataValidation type="list" allowBlank="1" showInputMessage="1" showErrorMessage="1" errorTitle="Factor incorrecto" error="El número de Factor debe estar entre 1 y 12" sqref="C7:C58" xr:uid="{4FC2BDC9-9860-41F5-9B7A-ABF77FD04135}">
      <formula1>"1,2,3,4,5,6,7,8,9,10,11"</formula1>
    </dataValidation>
    <dataValidation type="list" allowBlank="1" showInputMessage="1" showErrorMessage="1" errorTitle="Factor Incorrecto" error="Solo se puede utilizar los valores de la lista" sqref="F7:F58" xr:uid="{5CD7484F-5AF9-41FE-9549-75D8B64ACEFB}">
      <formula1>"1,2,3,4,5,6,7,8,9"</formula1>
    </dataValidation>
    <dataValidation allowBlank="1" showInputMessage="1" showErrorMessage="1" errorTitle="Protegida" error="No debe modificar la fórmula" sqref="B3:G3" xr:uid="{2756AD41-AFEB-4B63-A4F8-CA1CCA3A530D}"/>
    <dataValidation type="list" allowBlank="1" showInputMessage="1" showErrorMessage="1" sqref="I1" xr:uid="{783B2E82-395D-4B70-97B3-F69D357ED39A}">
      <formula1>Lista_desp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16D2-AEC5-4597-8542-9D1EFA0E9343}">
  <dimension ref="A1:H62"/>
  <sheetViews>
    <sheetView showGridLines="0" workbookViewId="0">
      <selection activeCell="F1" sqref="F1"/>
    </sheetView>
  </sheetViews>
  <sheetFormatPr baseColWidth="10" defaultColWidth="0" defaultRowHeight="15" zeroHeight="1"/>
  <cols>
    <col min="1" max="1" width="8.5703125" style="24" customWidth="1"/>
    <col min="2" max="2" width="43.7109375" style="24" customWidth="1"/>
    <col min="3" max="3" width="20.42578125" style="24" customWidth="1"/>
    <col min="4" max="4" width="60.42578125" style="24" customWidth="1"/>
    <col min="5" max="5" width="13.7109375" style="24" customWidth="1"/>
    <col min="6" max="6" width="8.85546875" style="24" customWidth="1"/>
    <col min="7" max="7" width="3.7109375" style="24" customWidth="1"/>
    <col min="8" max="16384" width="11.5703125" style="23" hidden="1"/>
  </cols>
  <sheetData>
    <row r="1" spans="2:8">
      <c r="B1" s="23"/>
      <c r="C1" s="23"/>
      <c r="D1" s="23"/>
      <c r="E1" s="76" t="s">
        <v>380</v>
      </c>
      <c r="F1" s="77" t="str">
        <f>+HYPERLINK("#"&amp;H1&amp;"!A1","IR")</f>
        <v>IR</v>
      </c>
      <c r="H1" s="67" t="str">
        <f>IF(E1="","",VLOOKUP(E1,Hojas_Name,2,0))</f>
        <v>A1.Producción</v>
      </c>
    </row>
    <row r="2" spans="2:8" ht="28.15" customHeight="1">
      <c r="B2" s="122" t="s">
        <v>283</v>
      </c>
      <c r="C2" s="122"/>
      <c r="D2" s="122"/>
    </row>
    <row r="3" spans="2:8">
      <c r="B3" s="123" t="str">
        <f>+IF(Inicio!C11="","",Inicio!C11)</f>
        <v>759 00 Dirección General de Archivo Nacional</v>
      </c>
      <c r="C3" s="123"/>
      <c r="D3" s="123"/>
    </row>
    <row r="4" spans="2:8">
      <c r="B4" s="123" t="s">
        <v>271</v>
      </c>
      <c r="C4" s="123"/>
      <c r="D4" s="123"/>
    </row>
    <row r="5" spans="2:8" ht="7.15" customHeight="1">
      <c r="B5" s="23"/>
      <c r="C5" s="23"/>
      <c r="D5" s="23"/>
    </row>
    <row r="6" spans="2:8" ht="27">
      <c r="B6" s="44" t="s">
        <v>37</v>
      </c>
      <c r="C6" s="44" t="s">
        <v>303</v>
      </c>
      <c r="D6" s="45" t="s">
        <v>304</v>
      </c>
    </row>
    <row r="7" spans="2:8">
      <c r="B7" s="37"/>
      <c r="C7" s="38"/>
      <c r="D7" s="39"/>
    </row>
    <row r="8" spans="2:8">
      <c r="B8" s="37"/>
      <c r="C8" s="38"/>
      <c r="D8" s="39"/>
    </row>
    <row r="9" spans="2:8">
      <c r="B9" s="37"/>
      <c r="C9" s="38"/>
      <c r="D9" s="39"/>
    </row>
    <row r="10" spans="2:8">
      <c r="B10" s="37"/>
      <c r="C10" s="38"/>
      <c r="D10" s="39"/>
    </row>
    <row r="11" spans="2:8">
      <c r="B11" s="37"/>
      <c r="C11" s="38"/>
      <c r="D11" s="39"/>
    </row>
    <row r="12" spans="2:8">
      <c r="B12" s="37"/>
      <c r="C12" s="38"/>
      <c r="D12" s="39"/>
    </row>
    <row r="13" spans="2:8">
      <c r="B13" s="37"/>
      <c r="C13" s="38"/>
      <c r="D13" s="39"/>
    </row>
    <row r="14" spans="2:8">
      <c r="B14" s="37"/>
      <c r="C14" s="38"/>
      <c r="D14" s="39"/>
    </row>
    <row r="15" spans="2:8">
      <c r="B15" s="37"/>
      <c r="C15" s="38"/>
      <c r="D15" s="39"/>
    </row>
    <row r="16" spans="2:8">
      <c r="B16" s="37"/>
      <c r="C16" s="38"/>
      <c r="D16" s="39"/>
    </row>
    <row r="17" spans="2:4">
      <c r="B17" s="37"/>
      <c r="C17" s="38"/>
      <c r="D17" s="39"/>
    </row>
    <row r="18" spans="2:4">
      <c r="B18" s="37"/>
      <c r="C18" s="38"/>
      <c r="D18" s="39"/>
    </row>
    <row r="19" spans="2:4">
      <c r="B19" s="37"/>
      <c r="C19" s="38"/>
      <c r="D19" s="39"/>
    </row>
    <row r="20" spans="2:4">
      <c r="B20" s="37"/>
      <c r="C20" s="38"/>
      <c r="D20" s="39"/>
    </row>
    <row r="21" spans="2:4">
      <c r="B21" s="37"/>
      <c r="C21" s="38"/>
      <c r="D21" s="39"/>
    </row>
    <row r="22" spans="2:4">
      <c r="B22" s="37"/>
      <c r="C22" s="38"/>
      <c r="D22" s="39"/>
    </row>
    <row r="23" spans="2:4">
      <c r="B23" s="37"/>
      <c r="C23" s="38"/>
      <c r="D23" s="39"/>
    </row>
    <row r="24" spans="2:4">
      <c r="B24" s="37"/>
      <c r="C24" s="38"/>
      <c r="D24" s="39"/>
    </row>
    <row r="25" spans="2:4">
      <c r="B25" s="37"/>
      <c r="C25" s="38"/>
      <c r="D25" s="39"/>
    </row>
    <row r="26" spans="2:4">
      <c r="B26" s="37"/>
      <c r="C26" s="38"/>
      <c r="D26" s="39"/>
    </row>
    <row r="27" spans="2:4">
      <c r="B27" s="37"/>
      <c r="C27" s="38"/>
      <c r="D27" s="39"/>
    </row>
    <row r="28" spans="2:4">
      <c r="B28" s="37"/>
      <c r="C28" s="38"/>
      <c r="D28" s="39"/>
    </row>
    <row r="29" spans="2:4">
      <c r="B29" s="37"/>
      <c r="C29" s="38"/>
      <c r="D29" s="39"/>
    </row>
    <row r="30" spans="2:4">
      <c r="B30" s="37"/>
      <c r="C30" s="38"/>
      <c r="D30" s="39"/>
    </row>
    <row r="31" spans="2:4">
      <c r="B31" s="37"/>
      <c r="C31" s="38"/>
      <c r="D31" s="39"/>
    </row>
    <row r="32" spans="2:4">
      <c r="B32" s="37"/>
      <c r="C32" s="38"/>
      <c r="D32" s="39"/>
    </row>
    <row r="33" spans="2:4">
      <c r="B33" s="37"/>
      <c r="C33" s="38"/>
      <c r="D33" s="39"/>
    </row>
    <row r="34" spans="2:4">
      <c r="B34" s="37"/>
      <c r="C34" s="38"/>
      <c r="D34" s="39"/>
    </row>
    <row r="35" spans="2:4">
      <c r="B35" s="37"/>
      <c r="C35" s="38"/>
      <c r="D35" s="39"/>
    </row>
    <row r="36" spans="2:4">
      <c r="B36" s="37"/>
      <c r="C36" s="38"/>
      <c r="D36" s="39"/>
    </row>
    <row r="37" spans="2:4">
      <c r="B37" s="37"/>
      <c r="C37" s="38"/>
      <c r="D37" s="39"/>
    </row>
    <row r="38" spans="2:4">
      <c r="B38" s="37"/>
      <c r="C38" s="38"/>
      <c r="D38" s="39"/>
    </row>
    <row r="39" spans="2:4">
      <c r="B39" s="37"/>
      <c r="C39" s="38"/>
      <c r="D39" s="39"/>
    </row>
    <row r="40" spans="2:4">
      <c r="B40" s="37"/>
      <c r="C40" s="38"/>
      <c r="D40" s="39"/>
    </row>
    <row r="41" spans="2:4">
      <c r="B41" s="37"/>
      <c r="C41" s="38"/>
      <c r="D41" s="39"/>
    </row>
    <row r="42" spans="2:4">
      <c r="B42" s="37"/>
      <c r="C42" s="38"/>
      <c r="D42" s="39"/>
    </row>
    <row r="43" spans="2:4">
      <c r="B43" s="37"/>
      <c r="C43" s="38"/>
      <c r="D43" s="39"/>
    </row>
    <row r="44" spans="2:4">
      <c r="B44" s="37"/>
      <c r="C44" s="38"/>
      <c r="D44" s="39"/>
    </row>
    <row r="45" spans="2:4">
      <c r="B45" s="37"/>
      <c r="C45" s="38"/>
      <c r="D45" s="39"/>
    </row>
    <row r="46" spans="2:4">
      <c r="B46" s="37"/>
      <c r="C46" s="38"/>
      <c r="D46" s="39"/>
    </row>
    <row r="47" spans="2:4">
      <c r="B47" s="37"/>
      <c r="C47" s="38"/>
      <c r="D47" s="39"/>
    </row>
    <row r="48" spans="2:4">
      <c r="B48" s="37"/>
      <c r="C48" s="38"/>
      <c r="D48" s="39"/>
    </row>
    <row r="49" spans="2:4">
      <c r="B49" s="37"/>
      <c r="C49" s="38"/>
      <c r="D49" s="39"/>
    </row>
    <row r="50" spans="2:4">
      <c r="B50" s="37"/>
      <c r="C50" s="38"/>
      <c r="D50" s="39"/>
    </row>
    <row r="51" spans="2:4">
      <c r="B51" s="37"/>
      <c r="C51" s="38"/>
      <c r="D51" s="39"/>
    </row>
    <row r="52" spans="2:4">
      <c r="B52" s="37"/>
      <c r="C52" s="38"/>
      <c r="D52" s="39"/>
    </row>
    <row r="53" spans="2:4">
      <c r="B53" s="37"/>
      <c r="C53" s="38"/>
      <c r="D53" s="39"/>
    </row>
    <row r="54" spans="2:4">
      <c r="B54" s="37"/>
      <c r="C54" s="38"/>
      <c r="D54" s="39"/>
    </row>
    <row r="55" spans="2:4">
      <c r="B55" s="37"/>
      <c r="C55" s="38"/>
      <c r="D55" s="39"/>
    </row>
    <row r="56" spans="2:4">
      <c r="B56" s="37"/>
      <c r="C56" s="38"/>
      <c r="D56" s="39"/>
    </row>
    <row r="57" spans="2:4">
      <c r="B57" s="37"/>
      <c r="C57" s="38"/>
      <c r="D57" s="39"/>
    </row>
    <row r="58" spans="2:4">
      <c r="B58" s="37"/>
      <c r="C58" s="38"/>
      <c r="D58" s="39"/>
    </row>
    <row r="59" spans="2:4">
      <c r="B59" s="127" t="s">
        <v>272</v>
      </c>
      <c r="C59" s="127"/>
      <c r="D59" s="127"/>
    </row>
    <row r="60" spans="2:4">
      <c r="B60" s="83" t="s">
        <v>279</v>
      </c>
      <c r="C60" s="23"/>
      <c r="D60" s="23"/>
    </row>
    <row r="61" spans="2:4">
      <c r="B61" s="83" t="s">
        <v>280</v>
      </c>
      <c r="C61" s="23"/>
      <c r="D61" s="23"/>
    </row>
    <row r="62" spans="2:4">
      <c r="B62" s="25"/>
    </row>
  </sheetData>
  <sheetProtection algorithmName="SHA-512" hashValue="ZP6VogFCP4vbb0DBrqlhhonhhkLzUWwMLVHklX7C9RwWc9horo/p1EcQH/5xQCcq3Yd78PIvzg7s6H/cM4Wfjg==" saltValue="WzObIgN3clpybsA32W+w2A==" spinCount="100000" sheet="1" formatRows="0" insertRows="0"/>
  <mergeCells count="4">
    <mergeCell ref="B2:D2"/>
    <mergeCell ref="B3:D3"/>
    <mergeCell ref="B4:D4"/>
    <mergeCell ref="B59:D59"/>
  </mergeCells>
  <dataValidations count="3">
    <dataValidation type="list" allowBlank="1" showInputMessage="1" showErrorMessage="1" errorTitle="Factor Incorrecto" error="Solo se puede utilizar los valores de la lista" sqref="C7:C58" xr:uid="{BFA71128-041B-48AA-82EE-FDA4A1E19892}">
      <formula1>"1,2,3,4,5,6,7,8,9"</formula1>
    </dataValidation>
    <dataValidation allowBlank="1" showInputMessage="1" showErrorMessage="1" errorTitle="Protegida" error="No debe modificar la fórmula" sqref="B3:D3" xr:uid="{309478BE-E663-4B47-9AD1-F813D5379CD5}"/>
    <dataValidation type="list" allowBlank="1" showInputMessage="1" showErrorMessage="1" sqref="E1" xr:uid="{658D44FA-A471-4081-9463-CC8C204DB5DE}">
      <formula1>Lista_desp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BF2B-C561-4E91-954A-2430808556A5}">
  <dimension ref="A1:J58"/>
  <sheetViews>
    <sheetView showGridLines="0" workbookViewId="0">
      <pane ySplit="5" topLeftCell="A6" activePane="bottomLeft" state="frozen"/>
      <selection pane="bottomLeft" activeCell="G1" sqref="G1"/>
    </sheetView>
  </sheetViews>
  <sheetFormatPr baseColWidth="10" defaultColWidth="0" defaultRowHeight="15" zeroHeight="1"/>
  <cols>
    <col min="1" max="1" width="9.42578125" customWidth="1"/>
    <col min="2" max="2" width="43.85546875" customWidth="1"/>
    <col min="3" max="3" width="48.7109375" customWidth="1"/>
    <col min="4" max="4" width="22" customWidth="1"/>
    <col min="5" max="6" width="28" customWidth="1"/>
    <col min="7" max="7" width="11.5703125" customWidth="1"/>
    <col min="8" max="8" width="5.85546875" customWidth="1"/>
    <col min="9" max="16384" width="11.5703125" hidden="1"/>
  </cols>
  <sheetData>
    <row r="1" spans="2:10" ht="16.899999999999999" customHeight="1">
      <c r="F1" s="76" t="s">
        <v>333</v>
      </c>
      <c r="G1" s="77" t="str">
        <f>+HYPERLINK("#"&amp;J1&amp;"!A1","IR")</f>
        <v>IR</v>
      </c>
      <c r="J1" s="54" t="str">
        <f>IF(F1="","",VLOOKUP(F1,Hojas_Name,2,0))</f>
        <v>C.8_U.Medida</v>
      </c>
    </row>
    <row r="2" spans="2:10" ht="19.899999999999999" customHeight="1">
      <c r="B2" s="100" t="s">
        <v>370</v>
      </c>
      <c r="C2" s="101"/>
      <c r="D2" s="101"/>
      <c r="E2" s="100"/>
      <c r="F2" s="100"/>
    </row>
    <row r="3" spans="2:10" ht="19.899999999999999" customHeight="1">
      <c r="B3" s="107" t="s">
        <v>369</v>
      </c>
      <c r="C3" s="101"/>
      <c r="D3" s="101"/>
      <c r="E3" s="100"/>
      <c r="F3" s="100"/>
    </row>
    <row r="4" spans="2:10" ht="8.4499999999999993" customHeight="1">
      <c r="C4" s="96"/>
      <c r="D4" s="96"/>
      <c r="E4" s="97"/>
      <c r="F4" s="97"/>
    </row>
    <row r="5" spans="2:10" ht="28.5">
      <c r="B5" s="94" t="s">
        <v>367</v>
      </c>
      <c r="C5" s="94" t="s">
        <v>36</v>
      </c>
      <c r="D5" s="95" t="s">
        <v>368</v>
      </c>
      <c r="E5" s="95" t="s">
        <v>366</v>
      </c>
      <c r="F5" s="95" t="s">
        <v>365</v>
      </c>
    </row>
    <row r="6" spans="2:10" ht="25.5">
      <c r="B6" s="98" t="str" cm="1">
        <f t="array" ref="B6:B9">IF('C.8_U.Medida'!B7="","",_xlfn._xlws.FILTER(Productos,Productos&lt;&gt;""))</f>
        <v>PF.01. Servicios de difusión y desarrollo archivístico.</v>
      </c>
      <c r="C6" s="98" t="str" cm="1">
        <f t="array" ref="C6:C9">IF('C.8_U.Medida'!C7="","",_xlfn._xlws.FILTER(Umedidas,Umedidas&lt;&gt;""))</f>
        <v xml:space="preserve">Actividad de formación y capacitación </v>
      </c>
      <c r="D6" s="105">
        <v>1</v>
      </c>
      <c r="E6" s="99" t="s">
        <v>396</v>
      </c>
      <c r="F6" s="99">
        <v>1443.875223</v>
      </c>
    </row>
    <row r="7" spans="2:10" ht="25.5">
      <c r="B7" s="98" t="str">
        <v>PF.01. Servicios de difusión y desarrollo archivístico.</v>
      </c>
      <c r="C7" s="98" t="str">
        <v>Actividad artística-cultural.</v>
      </c>
      <c r="D7" s="105">
        <v>1</v>
      </c>
      <c r="E7" s="99" t="s">
        <v>395</v>
      </c>
      <c r="F7" s="99">
        <v>0.54448800000000008</v>
      </c>
    </row>
    <row r="8" spans="2:10" ht="25.5">
      <c r="B8" s="98" t="str">
        <v>PF.02. Servicios de facilitación del patrimonio documental y actividades del control notarial.</v>
      </c>
      <c r="C8" s="98" t="str">
        <v>Servicios de facilitación brindados.</v>
      </c>
      <c r="D8" s="105">
        <v>0.6</v>
      </c>
      <c r="E8" s="99">
        <v>775.03200000000004</v>
      </c>
      <c r="F8" s="99">
        <v>753.56361360000005</v>
      </c>
    </row>
    <row r="9" spans="2:10" ht="25.5">
      <c r="B9" s="98" t="str">
        <v>PF.02. Servicios de facilitación del patrimonio documental y actividades del control notarial.</v>
      </c>
      <c r="C9" s="98" t="str">
        <v>Actividades de control de la función notarial</v>
      </c>
      <c r="D9" s="105">
        <v>0.4</v>
      </c>
      <c r="E9" s="99">
        <v>516.68799999999999</v>
      </c>
      <c r="F9" s="99">
        <v>502.37574240000004</v>
      </c>
    </row>
    <row r="10" spans="2:10">
      <c r="B10" s="98"/>
      <c r="C10" s="98"/>
      <c r="D10" s="105"/>
      <c r="E10" s="99"/>
      <c r="F10" s="99"/>
    </row>
    <row r="11" spans="2:10">
      <c r="B11" s="98"/>
      <c r="C11" s="98"/>
      <c r="D11" s="105"/>
      <c r="E11" s="99"/>
      <c r="F11" s="99"/>
    </row>
    <row r="12" spans="2:10">
      <c r="B12" s="98"/>
      <c r="C12" s="98"/>
      <c r="D12" s="105"/>
      <c r="E12" s="99"/>
      <c r="F12" s="99"/>
    </row>
    <row r="13" spans="2:10">
      <c r="B13" s="98"/>
      <c r="C13" s="98"/>
      <c r="D13" s="105"/>
      <c r="E13" s="99"/>
      <c r="F13" s="99"/>
    </row>
    <row r="14" spans="2:10">
      <c r="B14" s="98"/>
      <c r="C14" s="98"/>
      <c r="D14" s="105"/>
      <c r="E14" s="99"/>
      <c r="F14" s="99"/>
    </row>
    <row r="15" spans="2:10">
      <c r="B15" s="98"/>
      <c r="C15" s="98"/>
      <c r="D15" s="105"/>
      <c r="E15" s="99"/>
      <c r="F15" s="99"/>
    </row>
    <row r="16" spans="2:10">
      <c r="B16" s="98"/>
      <c r="C16" s="98"/>
      <c r="D16" s="105"/>
      <c r="E16" s="99"/>
      <c r="F16" s="99"/>
    </row>
    <row r="17" spans="2:6">
      <c r="B17" s="98"/>
      <c r="C17" s="98"/>
      <c r="D17" s="105"/>
      <c r="E17" s="99"/>
      <c r="F17" s="99"/>
    </row>
    <row r="18" spans="2:6">
      <c r="B18" s="98"/>
      <c r="C18" s="98"/>
      <c r="D18" s="105"/>
      <c r="E18" s="99"/>
      <c r="F18" s="99"/>
    </row>
    <row r="19" spans="2:6">
      <c r="B19" s="98"/>
      <c r="C19" s="98"/>
      <c r="D19" s="105"/>
      <c r="E19" s="99"/>
      <c r="F19" s="99"/>
    </row>
    <row r="20" spans="2:6">
      <c r="B20" s="98"/>
      <c r="C20" s="98"/>
      <c r="D20" s="105"/>
      <c r="E20" s="99"/>
      <c r="F20" s="99"/>
    </row>
    <row r="21" spans="2:6">
      <c r="B21" s="98"/>
      <c r="C21" s="98"/>
      <c r="D21" s="105"/>
      <c r="E21" s="99"/>
      <c r="F21" s="99"/>
    </row>
    <row r="22" spans="2:6">
      <c r="B22" s="98"/>
      <c r="C22" s="98"/>
      <c r="D22" s="105"/>
      <c r="E22" s="99"/>
      <c r="F22" s="99"/>
    </row>
    <row r="23" spans="2:6">
      <c r="B23" s="98"/>
      <c r="C23" s="98"/>
      <c r="D23" s="105"/>
      <c r="E23" s="99"/>
      <c r="F23" s="99"/>
    </row>
    <row r="24" spans="2:6">
      <c r="B24" s="98"/>
      <c r="C24" s="98"/>
      <c r="D24" s="105"/>
      <c r="E24" s="99"/>
      <c r="F24" s="99"/>
    </row>
    <row r="25" spans="2:6">
      <c r="B25" s="98"/>
      <c r="C25" s="98"/>
      <c r="D25" s="105"/>
      <c r="E25" s="99"/>
      <c r="F25" s="99"/>
    </row>
    <row r="26" spans="2:6">
      <c r="B26" s="98"/>
      <c r="C26" s="98"/>
      <c r="D26" s="105"/>
      <c r="E26" s="99"/>
      <c r="F26" s="99"/>
    </row>
    <row r="27" spans="2:6">
      <c r="B27" s="98"/>
      <c r="C27" s="98"/>
      <c r="D27" s="105"/>
      <c r="E27" s="99"/>
      <c r="F27" s="99"/>
    </row>
    <row r="28" spans="2:6">
      <c r="B28" s="98"/>
      <c r="C28" s="98"/>
      <c r="D28" s="105"/>
      <c r="E28" s="99"/>
      <c r="F28" s="99"/>
    </row>
    <row r="29" spans="2:6">
      <c r="B29" s="98"/>
      <c r="C29" s="98"/>
      <c r="D29" s="105"/>
      <c r="E29" s="99"/>
      <c r="F29" s="99"/>
    </row>
    <row r="30" spans="2:6">
      <c r="B30" s="98"/>
      <c r="C30" s="98"/>
      <c r="D30" s="105"/>
      <c r="E30" s="99"/>
      <c r="F30" s="99"/>
    </row>
    <row r="31" spans="2:6">
      <c r="B31" s="98"/>
      <c r="C31" s="98"/>
      <c r="D31" s="105"/>
      <c r="E31" s="99"/>
      <c r="F31" s="99"/>
    </row>
    <row r="32" spans="2:6">
      <c r="B32" s="98"/>
      <c r="C32" s="98"/>
      <c r="D32" s="105"/>
      <c r="E32" s="99"/>
      <c r="F32" s="99"/>
    </row>
    <row r="33" spans="2:6">
      <c r="B33" s="98"/>
      <c r="C33" s="98"/>
      <c r="D33" s="105"/>
      <c r="E33" s="99"/>
      <c r="F33" s="99"/>
    </row>
    <row r="34" spans="2:6">
      <c r="B34" s="98"/>
      <c r="C34" s="98"/>
      <c r="D34" s="105"/>
      <c r="E34" s="99"/>
      <c r="F34" s="99"/>
    </row>
    <row r="35" spans="2:6">
      <c r="B35" s="98"/>
      <c r="C35" s="98"/>
      <c r="D35" s="105"/>
      <c r="E35" s="99"/>
      <c r="F35" s="99"/>
    </row>
    <row r="36" spans="2:6">
      <c r="B36" s="98"/>
      <c r="C36" s="98"/>
      <c r="D36" s="105"/>
      <c r="E36" s="99"/>
      <c r="F36" s="99"/>
    </row>
    <row r="37" spans="2:6">
      <c r="B37" s="98"/>
      <c r="C37" s="98"/>
      <c r="D37" s="105"/>
      <c r="E37" s="99"/>
      <c r="F37" s="99"/>
    </row>
    <row r="38" spans="2:6">
      <c r="B38" s="98"/>
      <c r="C38" s="98"/>
      <c r="D38" s="105"/>
      <c r="E38" s="99"/>
      <c r="F38" s="99"/>
    </row>
    <row r="39" spans="2:6">
      <c r="B39" s="98"/>
      <c r="C39" s="98"/>
      <c r="D39" s="105"/>
      <c r="E39" s="99"/>
      <c r="F39" s="99"/>
    </row>
    <row r="40" spans="2:6">
      <c r="B40" s="98"/>
      <c r="C40" s="98"/>
      <c r="D40" s="105"/>
      <c r="E40" s="99"/>
      <c r="F40" s="99"/>
    </row>
    <row r="41" spans="2:6">
      <c r="B41" s="98"/>
      <c r="C41" s="98"/>
      <c r="D41" s="105"/>
      <c r="E41" s="99"/>
      <c r="F41" s="99"/>
    </row>
    <row r="42" spans="2:6">
      <c r="B42" s="98"/>
      <c r="C42" s="98"/>
      <c r="D42" s="105"/>
      <c r="E42" s="99"/>
      <c r="F42" s="99"/>
    </row>
    <row r="43" spans="2:6">
      <c r="B43" s="98"/>
      <c r="C43" s="98"/>
      <c r="D43" s="105"/>
      <c r="E43" s="99"/>
      <c r="F43" s="99"/>
    </row>
    <row r="44" spans="2:6">
      <c r="B44" s="98"/>
      <c r="C44" s="98"/>
      <c r="D44" s="105"/>
      <c r="E44" s="99"/>
      <c r="F44" s="99"/>
    </row>
    <row r="45" spans="2:6">
      <c r="B45" s="98"/>
      <c r="C45" s="98"/>
      <c r="D45" s="105"/>
      <c r="E45" s="99"/>
      <c r="F45" s="99"/>
    </row>
    <row r="46" spans="2:6">
      <c r="B46" s="98"/>
      <c r="C46" s="98"/>
      <c r="D46" s="105"/>
      <c r="E46" s="99"/>
      <c r="F46" s="99"/>
    </row>
    <row r="47" spans="2:6">
      <c r="B47" s="98"/>
      <c r="C47" s="98"/>
      <c r="D47" s="105"/>
      <c r="E47" s="99"/>
      <c r="F47" s="99"/>
    </row>
    <row r="48" spans="2:6">
      <c r="B48" s="98"/>
      <c r="C48" s="98"/>
      <c r="D48" s="105"/>
      <c r="E48" s="99"/>
      <c r="F48" s="99"/>
    </row>
    <row r="49" spans="2:6">
      <c r="B49" s="98"/>
      <c r="C49" s="98"/>
      <c r="D49" s="105"/>
      <c r="E49" s="99"/>
      <c r="F49" s="99"/>
    </row>
    <row r="50" spans="2:6">
      <c r="B50" s="98"/>
      <c r="C50" s="98"/>
      <c r="D50" s="105"/>
      <c r="E50" s="99"/>
      <c r="F50" s="99"/>
    </row>
    <row r="51" spans="2:6">
      <c r="B51" s="98"/>
      <c r="C51" s="98"/>
      <c r="D51" s="105"/>
      <c r="E51" s="99"/>
      <c r="F51" s="99"/>
    </row>
    <row r="52" spans="2:6">
      <c r="B52" s="15"/>
      <c r="C52" s="106"/>
      <c r="D52" s="105"/>
      <c r="E52" s="99"/>
      <c r="F52" s="99"/>
    </row>
    <row r="53" spans="2:6">
      <c r="B53" s="15"/>
      <c r="C53" s="106"/>
      <c r="D53" s="105"/>
      <c r="E53" s="99"/>
      <c r="F53" s="99"/>
    </row>
    <row r="54" spans="2:6">
      <c r="B54" s="15"/>
      <c r="C54" s="15"/>
      <c r="D54" s="105"/>
      <c r="E54" s="99"/>
      <c r="F54" s="99"/>
    </row>
    <row r="55" spans="2:6">
      <c r="B55" s="15"/>
      <c r="C55" s="15"/>
      <c r="D55" s="105"/>
      <c r="E55" s="99"/>
      <c r="F55" s="99"/>
    </row>
    <row r="56" spans="2:6">
      <c r="B56" s="15"/>
      <c r="C56" s="15"/>
      <c r="D56" s="105"/>
      <c r="E56" s="99"/>
      <c r="F56" s="99"/>
    </row>
    <row r="57" spans="2:6">
      <c r="B57" s="15"/>
      <c r="C57" s="15"/>
      <c r="D57" s="105"/>
      <c r="E57" s="99"/>
      <c r="F57" s="99"/>
    </row>
    <row r="58" spans="2:6"/>
  </sheetData>
  <sheetProtection algorithmName="SHA-512" hashValue="a+r4THKC4z4Z4RV77PbxE6nJvHawzQbkM2XVccQGtUfeZlndH7abtAcfILs2sSnCmbpwlZLFopCnViIaAxuePg==" saltValue="itOKLbSigfB3PkKSVjCZGA==" spinCount="100000" sheet="1" objects="1" scenarios="1" formatColumns="0" formatRows="0"/>
  <conditionalFormatting sqref="B6:F6 B7:C56 D7:F57">
    <cfRule type="expression" dxfId="0" priority="2">
      <formula>LEN($B6)&gt;0</formula>
    </cfRule>
  </conditionalFormatting>
  <dataValidations count="1">
    <dataValidation type="list" allowBlank="1" showInputMessage="1" showErrorMessage="1" sqref="F1" xr:uid="{4B7E8F83-B70D-4BD8-96DB-F46E09A508E0}">
      <formula1>Lista_desp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828D-0682-4A3F-82A5-7C01F192B3EA}">
  <dimension ref="A1:V57"/>
  <sheetViews>
    <sheetView showGridLines="0" topLeftCell="B1" workbookViewId="0">
      <selection activeCell="C1" sqref="C1"/>
    </sheetView>
  </sheetViews>
  <sheetFormatPr baseColWidth="10" defaultColWidth="0" defaultRowHeight="15"/>
  <cols>
    <col min="1" max="1" width="177" customWidth="1"/>
    <col min="2" max="2" width="19.28515625" customWidth="1"/>
    <col min="3" max="3" width="10.28515625" customWidth="1"/>
    <col min="4" max="4" width="11.5703125" customWidth="1"/>
    <col min="5" max="5" width="0.5703125" customWidth="1"/>
    <col min="6" max="22" width="0" hidden="1" customWidth="1"/>
    <col min="23" max="16384" width="11.5703125" hidden="1"/>
  </cols>
  <sheetData>
    <row r="1" spans="1:10" ht="23.25">
      <c r="A1" s="55" t="s">
        <v>96</v>
      </c>
      <c r="B1" s="84" t="s">
        <v>380</v>
      </c>
      <c r="C1" s="77" t="str">
        <f>+HYPERLINK("#"&amp;J1&amp;"!A1","IR")</f>
        <v>IR</v>
      </c>
      <c r="J1" s="58" t="str">
        <f>IF(B1="","",VLOOKUP(B1,Hojas_Name,2,0))</f>
        <v>A1.Producción</v>
      </c>
    </row>
    <row r="2" spans="1:10" ht="6.6" customHeight="1"/>
    <row r="3" spans="1:10" ht="12" customHeight="1"/>
    <row r="4" spans="1:10" ht="18">
      <c r="A4" s="29" t="s">
        <v>286</v>
      </c>
      <c r="B4" s="29"/>
      <c r="C4" s="29"/>
      <c r="D4" s="30"/>
    </row>
    <row r="5" spans="1:10" ht="18" customHeight="1">
      <c r="A5" s="32" t="s">
        <v>288</v>
      </c>
    </row>
    <row r="6" spans="1:10" ht="18" customHeight="1">
      <c r="A6" s="32" t="s">
        <v>287</v>
      </c>
    </row>
    <row r="7" spans="1:10" ht="18" customHeight="1">
      <c r="A7" s="33" t="s">
        <v>294</v>
      </c>
    </row>
    <row r="8" spans="1:10" ht="72.75">
      <c r="A8" s="33" t="s">
        <v>295</v>
      </c>
    </row>
    <row r="9" spans="1:10" ht="18" customHeight="1">
      <c r="A9" s="32" t="s">
        <v>289</v>
      </c>
    </row>
    <row r="10" spans="1:10" ht="18" customHeight="1">
      <c r="A10" s="32" t="s">
        <v>296</v>
      </c>
    </row>
    <row r="11" spans="1:10" ht="19.149999999999999" customHeight="1">
      <c r="A11" s="32" t="s">
        <v>364</v>
      </c>
    </row>
    <row r="12" spans="1:10" ht="18" customHeight="1">
      <c r="A12" s="32" t="s">
        <v>290</v>
      </c>
    </row>
    <row r="13" spans="1:10" ht="18" customHeight="1">
      <c r="A13" s="32" t="s">
        <v>291</v>
      </c>
    </row>
    <row r="14" spans="1:10">
      <c r="A14" s="31"/>
    </row>
    <row r="15" spans="1:10" ht="18">
      <c r="A15" s="29" t="s">
        <v>329</v>
      </c>
      <c r="B15" s="29"/>
      <c r="C15" s="29"/>
      <c r="D15" s="30"/>
    </row>
    <row r="16" spans="1:10" ht="31.15" customHeight="1">
      <c r="A16" s="32" t="s">
        <v>347</v>
      </c>
    </row>
    <row r="17" spans="1:4" ht="18" customHeight="1">
      <c r="A17" s="31" t="s">
        <v>340</v>
      </c>
    </row>
    <row r="18" spans="1:4" ht="18" customHeight="1">
      <c r="A18" s="31" t="s">
        <v>341</v>
      </c>
    </row>
    <row r="19" spans="1:4" ht="18" customHeight="1">
      <c r="A19" s="31" t="s">
        <v>342</v>
      </c>
    </row>
    <row r="20" spans="1:4" ht="18" customHeight="1">
      <c r="A20" s="31" t="s">
        <v>349</v>
      </c>
    </row>
    <row r="21" spans="1:4" ht="18" customHeight="1">
      <c r="A21" s="31" t="s">
        <v>343</v>
      </c>
    </row>
    <row r="22" spans="1:4" ht="18" customHeight="1">
      <c r="A22" s="32" t="s">
        <v>344</v>
      </c>
    </row>
    <row r="23" spans="1:4" ht="18" customHeight="1">
      <c r="A23" s="32" t="s">
        <v>345</v>
      </c>
    </row>
    <row r="26" spans="1:4" ht="18">
      <c r="A26" s="29" t="s">
        <v>346</v>
      </c>
      <c r="B26" s="29"/>
      <c r="C26" s="29"/>
      <c r="D26" s="30"/>
    </row>
    <row r="27" spans="1:4" ht="31.15" customHeight="1">
      <c r="A27" s="32" t="s">
        <v>348</v>
      </c>
    </row>
    <row r="28" spans="1:4">
      <c r="A28" s="31" t="s">
        <v>350</v>
      </c>
    </row>
    <row r="29" spans="1:4">
      <c r="A29" s="31" t="s">
        <v>351</v>
      </c>
    </row>
    <row r="30" spans="1:4">
      <c r="A30" s="32" t="s">
        <v>290</v>
      </c>
    </row>
    <row r="31" spans="1:4">
      <c r="A31" s="32" t="s">
        <v>291</v>
      </c>
    </row>
    <row r="33" spans="1:4" ht="18">
      <c r="A33" s="29" t="s">
        <v>381</v>
      </c>
      <c r="B33" s="29"/>
      <c r="C33" s="29"/>
      <c r="D33" s="29"/>
    </row>
    <row r="34" spans="1:4">
      <c r="A34" s="32" t="s">
        <v>382</v>
      </c>
    </row>
    <row r="35" spans="1:4">
      <c r="A35" s="103" t="s">
        <v>373</v>
      </c>
    </row>
    <row r="36" spans="1:4">
      <c r="A36" s="103" t="s">
        <v>377</v>
      </c>
    </row>
    <row r="37" spans="1:4">
      <c r="A37" s="103"/>
    </row>
    <row r="38" spans="1:4">
      <c r="A38" s="103" t="s">
        <v>378</v>
      </c>
    </row>
    <row r="39" spans="1:4" ht="9.6" customHeight="1">
      <c r="A39" s="32"/>
    </row>
    <row r="40" spans="1:4">
      <c r="A40" s="104" t="s">
        <v>374</v>
      </c>
    </row>
    <row r="41" spans="1:4">
      <c r="A41" s="32"/>
    </row>
    <row r="42" spans="1:4">
      <c r="A42" s="32"/>
    </row>
    <row r="43" spans="1:4">
      <c r="A43" s="32"/>
    </row>
    <row r="44" spans="1:4">
      <c r="A44" s="32"/>
    </row>
    <row r="45" spans="1:4">
      <c r="A45" s="32"/>
    </row>
    <row r="46" spans="1:4">
      <c r="A46" s="104" t="s">
        <v>375</v>
      </c>
    </row>
    <row r="47" spans="1:4">
      <c r="A47" s="32"/>
    </row>
    <row r="48" spans="1:4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7" spans="1:1">
      <c r="A57" s="104" t="s">
        <v>376</v>
      </c>
    </row>
  </sheetData>
  <sheetProtection algorithmName="SHA-512" hashValue="hrDBaZsseB2dePsIo/dXhh9cAUoOaV6ysYsGz2bZUHnTZW98xMMFQhfkxoDiw+cpRjpyyLMzXsr6TgzEpAcmQw==" saltValue="BUCI+wLd5RB/kG8tFutCpA==" spinCount="100000" sheet="1" objects="1" scenarios="1"/>
  <dataValidations count="1">
    <dataValidation type="list" allowBlank="1" showInputMessage="1" showErrorMessage="1" sqref="B1" xr:uid="{0A5635CF-3646-461A-9327-CB1C500D6395}">
      <formula1>Lista_desp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920BE-5C51-4A8A-B828-ED93F70B0A66}">
  <dimension ref="A1:T24"/>
  <sheetViews>
    <sheetView showGridLines="0" topLeftCell="D1" workbookViewId="0">
      <selection activeCell="Q2" sqref="Q2"/>
    </sheetView>
  </sheetViews>
  <sheetFormatPr baseColWidth="10" defaultColWidth="0" defaultRowHeight="15" zeroHeight="1"/>
  <cols>
    <col min="1" max="1" width="6.28515625" customWidth="1"/>
    <col min="2" max="2" width="16.5703125" customWidth="1"/>
    <col min="3" max="3" width="9.42578125" customWidth="1"/>
    <col min="4" max="4" width="17.85546875" customWidth="1"/>
    <col min="5" max="5" width="9.42578125" customWidth="1"/>
    <col min="6" max="6" width="5.5703125" customWidth="1"/>
    <col min="7" max="7" width="9" customWidth="1"/>
    <col min="8" max="8" width="9.42578125" customWidth="1"/>
    <col min="9" max="9" width="4" customWidth="1"/>
    <col min="10" max="10" width="31.85546875" customWidth="1"/>
    <col min="11" max="11" width="11.7109375" customWidth="1"/>
    <col min="12" max="12" width="4" customWidth="1"/>
    <col min="13" max="13" width="31.85546875" customWidth="1"/>
    <col min="14" max="14" width="11.7109375" customWidth="1"/>
    <col min="15" max="15" width="2.85546875" customWidth="1"/>
    <col min="16" max="16" width="6.85546875" customWidth="1"/>
    <col min="17" max="17" width="5.7109375" customWidth="1"/>
    <col min="18" max="18" width="4.85546875" customWidth="1"/>
    <col min="19" max="20" width="0" hidden="1" customWidth="1"/>
    <col min="21" max="16384" width="11.5703125" hidden="1"/>
  </cols>
  <sheetData>
    <row r="1" spans="1:20" ht="5.4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20" ht="23.25">
      <c r="A2" s="15"/>
      <c r="B2" s="68" t="s">
        <v>325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60" t="s">
        <v>333</v>
      </c>
      <c r="O2" s="161"/>
      <c r="P2" s="162"/>
      <c r="Q2" s="77" t="str">
        <f>+HYPERLINK("#"&amp;T2&amp;"!A1","IR")</f>
        <v>IR</v>
      </c>
      <c r="T2" s="67" t="str">
        <f>IF(N2="","",VLOOKUP(N2,Hojas_Name,2,0))</f>
        <v>C.8_U.Medida</v>
      </c>
    </row>
    <row r="3" spans="1:20" ht="13.9" customHeight="1"/>
    <row r="4" spans="1:20" ht="15" customHeight="1">
      <c r="A4" s="15"/>
      <c r="B4" s="157" t="s">
        <v>314</v>
      </c>
      <c r="C4" s="158"/>
      <c r="D4" s="158"/>
      <c r="E4" s="158"/>
      <c r="F4" s="158"/>
      <c r="G4" s="158"/>
      <c r="H4" s="158"/>
      <c r="I4" s="57"/>
      <c r="J4" s="57"/>
      <c r="K4" s="57"/>
      <c r="L4" s="57"/>
      <c r="M4" s="57"/>
      <c r="N4" s="159" t="s">
        <v>361</v>
      </c>
      <c r="O4" s="159"/>
      <c r="P4" s="59" t="s">
        <v>352</v>
      </c>
      <c r="Q4" s="60">
        <f t="shared" ref="Q4:Q12" si="0">+COUNTIF(Fact_UM,RIGHT(P4,1))+COUNTIF(Fact_UM_2,RIGHT(P4,1))</f>
        <v>0</v>
      </c>
      <c r="R4" s="15"/>
    </row>
    <row r="5" spans="1:20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9" t="s">
        <v>353</v>
      </c>
      <c r="Q5" s="61">
        <f t="shared" si="0"/>
        <v>0</v>
      </c>
      <c r="R5" s="15"/>
    </row>
    <row r="6" spans="1:20">
      <c r="A6" s="15"/>
      <c r="B6" s="152" t="s">
        <v>320</v>
      </c>
      <c r="C6" s="149">
        <f>+COUNT(CumplimientoUM)</f>
        <v>4</v>
      </c>
      <c r="D6" s="155" t="s">
        <v>284</v>
      </c>
      <c r="E6" s="156">
        <f>+COUNTIF(U_Med,"&gt;=0,90")</f>
        <v>3</v>
      </c>
      <c r="F6" s="138">
        <v>2</v>
      </c>
      <c r="G6" s="140" t="s">
        <v>292</v>
      </c>
      <c r="H6" s="142">
        <f>+COUNTIF(CumplimientoUM,"2")</f>
        <v>3</v>
      </c>
      <c r="I6" s="15"/>
      <c r="J6" s="147" t="s">
        <v>252</v>
      </c>
      <c r="K6" s="148"/>
      <c r="L6" s="15"/>
      <c r="M6" s="147" t="s">
        <v>254</v>
      </c>
      <c r="N6" s="148"/>
      <c r="O6" s="15"/>
      <c r="P6" s="59" t="s">
        <v>354</v>
      </c>
      <c r="Q6" s="61">
        <f t="shared" si="0"/>
        <v>0</v>
      </c>
      <c r="R6" s="15"/>
    </row>
    <row r="7" spans="1:20">
      <c r="A7" s="15"/>
      <c r="B7" s="153"/>
      <c r="C7" s="150"/>
      <c r="D7" s="155"/>
      <c r="E7" s="156"/>
      <c r="F7" s="139"/>
      <c r="G7" s="141"/>
      <c r="H7" s="143"/>
      <c r="I7" s="15"/>
      <c r="J7" s="128" t="s">
        <v>315</v>
      </c>
      <c r="K7" s="130">
        <f>+SUM(UM_mn45_mn90)</f>
        <v>0</v>
      </c>
      <c r="L7" s="15"/>
      <c r="M7" s="128" t="s">
        <v>317</v>
      </c>
      <c r="N7" s="130">
        <f>+SUM(UM_mn45_my90)</f>
        <v>1</v>
      </c>
      <c r="O7" s="15"/>
      <c r="P7" s="59" t="s">
        <v>355</v>
      </c>
      <c r="Q7" s="61">
        <f t="shared" si="0"/>
        <v>0</v>
      </c>
      <c r="R7" s="15"/>
    </row>
    <row r="8" spans="1:20">
      <c r="A8" s="15"/>
      <c r="B8" s="153"/>
      <c r="C8" s="150"/>
      <c r="D8" s="155"/>
      <c r="E8" s="156"/>
      <c r="F8" s="132">
        <v>1</v>
      </c>
      <c r="G8" s="134" t="s">
        <v>319</v>
      </c>
      <c r="H8" s="136">
        <f>+COUNTIF(CumplimientoUM,"1")</f>
        <v>1</v>
      </c>
      <c r="I8" s="15"/>
      <c r="J8" s="128"/>
      <c r="K8" s="130"/>
      <c r="L8" s="15"/>
      <c r="M8" s="128"/>
      <c r="N8" s="130"/>
      <c r="O8" s="15"/>
      <c r="P8" s="59" t="s">
        <v>356</v>
      </c>
      <c r="Q8" s="61">
        <f t="shared" si="0"/>
        <v>0</v>
      </c>
      <c r="R8" s="15"/>
    </row>
    <row r="9" spans="1:20">
      <c r="A9" s="15"/>
      <c r="B9" s="153"/>
      <c r="C9" s="150"/>
      <c r="D9" s="155" t="s">
        <v>285</v>
      </c>
      <c r="E9" s="156">
        <f>+COUNTIF(U_Med,"&lt;0,90")</f>
        <v>1</v>
      </c>
      <c r="F9" s="133"/>
      <c r="G9" s="135"/>
      <c r="H9" s="137"/>
      <c r="I9" s="15"/>
      <c r="J9" s="128"/>
      <c r="K9" s="130"/>
      <c r="L9" s="15"/>
      <c r="M9" s="128"/>
      <c r="N9" s="130"/>
      <c r="O9" s="15"/>
      <c r="P9" s="59" t="s">
        <v>357</v>
      </c>
      <c r="Q9" s="61">
        <f t="shared" si="0"/>
        <v>0</v>
      </c>
      <c r="R9" s="15"/>
    </row>
    <row r="10" spans="1:20">
      <c r="A10" s="15"/>
      <c r="B10" s="153"/>
      <c r="C10" s="150"/>
      <c r="D10" s="155"/>
      <c r="E10" s="156"/>
      <c r="F10" s="132">
        <v>0</v>
      </c>
      <c r="G10" s="134" t="s">
        <v>293</v>
      </c>
      <c r="H10" s="136">
        <f>+COUNTIF(CumplimientoUM,"0")</f>
        <v>0</v>
      </c>
      <c r="I10" s="15"/>
      <c r="J10" s="128"/>
      <c r="K10" s="130"/>
      <c r="L10" s="15"/>
      <c r="M10" s="128"/>
      <c r="N10" s="130"/>
      <c r="O10" s="15"/>
      <c r="P10" s="59" t="s">
        <v>358</v>
      </c>
      <c r="Q10" s="61">
        <f t="shared" si="0"/>
        <v>0</v>
      </c>
      <c r="R10" s="15"/>
    </row>
    <row r="11" spans="1:20">
      <c r="A11" s="15"/>
      <c r="B11" s="154"/>
      <c r="C11" s="151"/>
      <c r="D11" s="155"/>
      <c r="E11" s="156"/>
      <c r="F11" s="144"/>
      <c r="G11" s="145"/>
      <c r="H11" s="146"/>
      <c r="I11" s="15"/>
      <c r="J11" s="129"/>
      <c r="K11" s="131"/>
      <c r="L11" s="15"/>
      <c r="M11" s="129"/>
      <c r="N11" s="131"/>
      <c r="O11" s="15"/>
      <c r="P11" s="59" t="s">
        <v>359</v>
      </c>
      <c r="Q11" s="61">
        <f t="shared" si="0"/>
        <v>0</v>
      </c>
      <c r="R11" s="15"/>
    </row>
    <row r="12" spans="1:20" ht="14.45" customHeight="1">
      <c r="A12" s="15"/>
      <c r="B12" s="50"/>
      <c r="C12" s="51"/>
      <c r="D12" s="50"/>
      <c r="E12" s="52"/>
      <c r="F12" s="62"/>
      <c r="G12" s="63"/>
      <c r="H12" s="64"/>
      <c r="I12" s="15"/>
      <c r="J12" s="53"/>
      <c r="K12" s="65"/>
      <c r="L12" s="15"/>
      <c r="M12" s="53"/>
      <c r="N12" s="65"/>
      <c r="O12" s="15"/>
      <c r="P12" s="59" t="s">
        <v>360</v>
      </c>
      <c r="Q12" s="66">
        <f t="shared" si="0"/>
        <v>1</v>
      </c>
      <c r="R12" s="15"/>
    </row>
    <row r="13" spans="1:20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0" ht="26.4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ht="17.45" customHeight="1">
      <c r="A15" s="15"/>
      <c r="B15" s="157" t="s">
        <v>324</v>
      </c>
      <c r="C15" s="158"/>
      <c r="D15" s="158"/>
      <c r="E15" s="158"/>
      <c r="F15" s="158"/>
      <c r="G15" s="158"/>
      <c r="H15" s="158"/>
      <c r="I15" s="57"/>
      <c r="J15" s="57"/>
      <c r="K15" s="57"/>
      <c r="L15" s="57"/>
      <c r="M15" s="57"/>
      <c r="N15" s="159" t="s">
        <v>361</v>
      </c>
      <c r="O15" s="159"/>
      <c r="P15" s="59" t="s">
        <v>352</v>
      </c>
      <c r="Q15" s="60">
        <f t="shared" ref="Q15:Q23" si="1">+COUNTIF(Fact_Ind,RIGHT(P15,1))+COUNTIF(Fact_Ind_2,RIGHT(P15,1))</f>
        <v>0</v>
      </c>
      <c r="R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9" t="s">
        <v>353</v>
      </c>
      <c r="Q16" s="61">
        <f t="shared" si="1"/>
        <v>0</v>
      </c>
      <c r="R16" s="15"/>
    </row>
    <row r="17" spans="1:18">
      <c r="A17" s="15"/>
      <c r="B17" s="152" t="s">
        <v>321</v>
      </c>
      <c r="C17" s="149">
        <f>+COUNT(CumplimientoInd)</f>
        <v>3</v>
      </c>
      <c r="D17" s="155" t="s">
        <v>284</v>
      </c>
      <c r="E17" s="156">
        <f>+COUNTIF(Indicador,"&gt;=0,90")</f>
        <v>3</v>
      </c>
      <c r="F17" s="138">
        <v>2</v>
      </c>
      <c r="G17" s="140" t="s">
        <v>292</v>
      </c>
      <c r="H17" s="142">
        <f>+COUNTIF(CumplimientoInd,"2")</f>
        <v>3</v>
      </c>
      <c r="I17" s="15"/>
      <c r="J17" s="147" t="s">
        <v>258</v>
      </c>
      <c r="K17" s="148"/>
      <c r="L17" s="15"/>
      <c r="M17" s="147" t="s">
        <v>260</v>
      </c>
      <c r="N17" s="148"/>
      <c r="O17" s="15"/>
      <c r="P17" s="59" t="s">
        <v>354</v>
      </c>
      <c r="Q17" s="61">
        <f t="shared" si="1"/>
        <v>0</v>
      </c>
      <c r="R17" s="15"/>
    </row>
    <row r="18" spans="1:18">
      <c r="A18" s="15"/>
      <c r="B18" s="153"/>
      <c r="C18" s="150"/>
      <c r="D18" s="155"/>
      <c r="E18" s="156"/>
      <c r="F18" s="139"/>
      <c r="G18" s="141"/>
      <c r="H18" s="143"/>
      <c r="I18" s="15"/>
      <c r="J18" s="128" t="s">
        <v>322</v>
      </c>
      <c r="K18" s="130">
        <f>+SUM(Ind_mn45_mn90)</f>
        <v>0</v>
      </c>
      <c r="L18" s="15"/>
      <c r="M18" s="128" t="s">
        <v>323</v>
      </c>
      <c r="N18" s="130">
        <f>+SUM(Ind_my45_mn90)</f>
        <v>0</v>
      </c>
      <c r="O18" s="15"/>
      <c r="P18" s="59" t="s">
        <v>355</v>
      </c>
      <c r="Q18" s="61">
        <f t="shared" si="1"/>
        <v>0</v>
      </c>
      <c r="R18" s="15"/>
    </row>
    <row r="19" spans="1:18">
      <c r="A19" s="15"/>
      <c r="B19" s="153"/>
      <c r="C19" s="150"/>
      <c r="D19" s="155"/>
      <c r="E19" s="156"/>
      <c r="F19" s="132">
        <v>1</v>
      </c>
      <c r="G19" s="134" t="s">
        <v>319</v>
      </c>
      <c r="H19" s="136">
        <f>+COUNTIF(CumplimientoInd,"1")</f>
        <v>0</v>
      </c>
      <c r="I19" s="15"/>
      <c r="J19" s="128"/>
      <c r="K19" s="130"/>
      <c r="L19" s="15"/>
      <c r="M19" s="128"/>
      <c r="N19" s="130"/>
      <c r="O19" s="15"/>
      <c r="P19" s="59" t="s">
        <v>356</v>
      </c>
      <c r="Q19" s="61">
        <f t="shared" si="1"/>
        <v>0</v>
      </c>
      <c r="R19" s="15"/>
    </row>
    <row r="20" spans="1:18">
      <c r="A20" s="15"/>
      <c r="B20" s="153"/>
      <c r="C20" s="150"/>
      <c r="D20" s="155" t="s">
        <v>285</v>
      </c>
      <c r="E20" s="156">
        <f>+COUNTIF(Indicador,"&lt;0,90")</f>
        <v>0</v>
      </c>
      <c r="F20" s="133"/>
      <c r="G20" s="135"/>
      <c r="H20" s="137"/>
      <c r="I20" s="15"/>
      <c r="J20" s="128"/>
      <c r="K20" s="130"/>
      <c r="L20" s="15"/>
      <c r="M20" s="128"/>
      <c r="N20" s="130"/>
      <c r="O20" s="15"/>
      <c r="P20" s="59" t="s">
        <v>357</v>
      </c>
      <c r="Q20" s="61">
        <f t="shared" si="1"/>
        <v>0</v>
      </c>
      <c r="R20" s="15"/>
    </row>
    <row r="21" spans="1:18">
      <c r="A21" s="15"/>
      <c r="B21" s="153"/>
      <c r="C21" s="150"/>
      <c r="D21" s="155"/>
      <c r="E21" s="156"/>
      <c r="F21" s="132">
        <v>0</v>
      </c>
      <c r="G21" s="134" t="s">
        <v>293</v>
      </c>
      <c r="H21" s="136">
        <f>+COUNTIF(CumplimientoInd,"0")</f>
        <v>0</v>
      </c>
      <c r="I21" s="15"/>
      <c r="J21" s="128"/>
      <c r="K21" s="130"/>
      <c r="L21" s="15"/>
      <c r="M21" s="128"/>
      <c r="N21" s="130"/>
      <c r="O21" s="15"/>
      <c r="P21" s="59" t="s">
        <v>358</v>
      </c>
      <c r="Q21" s="61">
        <f t="shared" si="1"/>
        <v>0</v>
      </c>
      <c r="R21" s="15"/>
    </row>
    <row r="22" spans="1:18">
      <c r="A22" s="15"/>
      <c r="B22" s="154"/>
      <c r="C22" s="151"/>
      <c r="D22" s="155"/>
      <c r="E22" s="156"/>
      <c r="F22" s="144"/>
      <c r="G22" s="145"/>
      <c r="H22" s="146"/>
      <c r="I22" s="15"/>
      <c r="J22" s="129"/>
      <c r="K22" s="131"/>
      <c r="L22" s="15"/>
      <c r="M22" s="129"/>
      <c r="N22" s="131"/>
      <c r="O22" s="15"/>
      <c r="P22" s="59" t="s">
        <v>359</v>
      </c>
      <c r="Q22" s="61">
        <f t="shared" si="1"/>
        <v>0</v>
      </c>
      <c r="R22" s="15"/>
    </row>
    <row r="23" spans="1:18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59" t="s">
        <v>360</v>
      </c>
      <c r="Q23" s="66">
        <f t="shared" si="1"/>
        <v>0</v>
      </c>
      <c r="R23" s="15"/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</sheetData>
  <sheetProtection algorithmName="SHA-512" hashValue="nS9vceQ/9TfaWk+00gjNaHUCV9n7WG3/cxn2CEYZ8Yv0Ug83mQMi5KCXd4uKlQq1NC9JnBWAqPz/nsybVDatmQ==" saltValue="DCRxz2H/28Q1MbLhuKeDCQ==" spinCount="100000" sheet="1" objects="1" scenarios="1"/>
  <mergeCells count="47">
    <mergeCell ref="N2:P2"/>
    <mergeCell ref="F10:F11"/>
    <mergeCell ref="G10:G11"/>
    <mergeCell ref="H10:H11"/>
    <mergeCell ref="B4:H4"/>
    <mergeCell ref="N4:O4"/>
    <mergeCell ref="G6:G7"/>
    <mergeCell ref="H6:H7"/>
    <mergeCell ref="F8:F9"/>
    <mergeCell ref="G8:G9"/>
    <mergeCell ref="H8:H9"/>
    <mergeCell ref="D6:D8"/>
    <mergeCell ref="D9:D11"/>
    <mergeCell ref="E9:E11"/>
    <mergeCell ref="M7:M11"/>
    <mergeCell ref="M6:N6"/>
    <mergeCell ref="N7:N11"/>
    <mergeCell ref="J6:K6"/>
    <mergeCell ref="K7:K11"/>
    <mergeCell ref="N15:O15"/>
    <mergeCell ref="E6:E8"/>
    <mergeCell ref="C6:C11"/>
    <mergeCell ref="B6:B11"/>
    <mergeCell ref="F6:F7"/>
    <mergeCell ref="J18:J22"/>
    <mergeCell ref="B17:B22"/>
    <mergeCell ref="C17:C22"/>
    <mergeCell ref="D17:D19"/>
    <mergeCell ref="E17:E19"/>
    <mergeCell ref="D20:D22"/>
    <mergeCell ref="E20:E22"/>
    <mergeCell ref="J17:K17"/>
    <mergeCell ref="B15:H15"/>
    <mergeCell ref="K18:K22"/>
    <mergeCell ref="J7:J11"/>
    <mergeCell ref="M18:M22"/>
    <mergeCell ref="N18:N22"/>
    <mergeCell ref="F19:F20"/>
    <mergeCell ref="G19:G20"/>
    <mergeCell ref="H19:H20"/>
    <mergeCell ref="F17:F18"/>
    <mergeCell ref="G17:G18"/>
    <mergeCell ref="H17:H18"/>
    <mergeCell ref="F21:F22"/>
    <mergeCell ref="G21:G22"/>
    <mergeCell ref="H21:H22"/>
    <mergeCell ref="M17:N17"/>
  </mergeCells>
  <phoneticPr fontId="57" type="noConversion"/>
  <conditionalFormatting sqref="F10 F6 F8">
    <cfRule type="iconSet" priority="8">
      <iconSet showValue="0">
        <cfvo type="percent" val="0"/>
        <cfvo type="percent" val="33"/>
        <cfvo type="percent" val="67"/>
      </iconSet>
    </cfRule>
  </conditionalFormatting>
  <conditionalFormatting sqref="F21 F17 F19">
    <cfRule type="iconSet" priority="1">
      <iconSet showValue="0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N2" xr:uid="{6601FD55-6746-4075-B869-1BC56C69CFDC}">
      <formula1>Lista_desp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75552CF4091C4C98AAE1D60681A20A" ma:contentTypeVersion="18" ma:contentTypeDescription="Crear nuevo documento." ma:contentTypeScope="" ma:versionID="62a7d516d3345fcbe23443f952abe4d9">
  <xsd:schema xmlns:xsd="http://www.w3.org/2001/XMLSchema" xmlns:xs="http://www.w3.org/2001/XMLSchema" xmlns:p="http://schemas.microsoft.com/office/2006/metadata/properties" xmlns:ns2="8bc87d44-942a-44b6-8b07-ce3abe65738b" xmlns:ns3="806136ad-a5e6-4535-9542-47181079c182" targetNamespace="http://schemas.microsoft.com/office/2006/metadata/properties" ma:root="true" ma:fieldsID="3f2058069800242d7aaa5e5f143aab31" ns2:_="" ns3:_="">
    <xsd:import namespace="8bc87d44-942a-44b6-8b07-ce3abe65738b"/>
    <xsd:import namespace="806136ad-a5e6-4535-9542-47181079c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87d44-942a-44b6-8b07-ce3abe657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0c26c7ef-b6a1-4a64-b329-4c78c9232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136ad-a5e6-4535-9542-47181079c18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d4e14fa-d765-4f39-b02f-2f702b7f1bcc}" ma:internalName="TaxCatchAll" ma:showField="CatchAllData" ma:web="806136ad-a5e6-4535-9542-47181079c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c87d44-942a-44b6-8b07-ce3abe65738b">
      <Terms xmlns="http://schemas.microsoft.com/office/infopath/2007/PartnerControls"/>
    </lcf76f155ced4ddcb4097134ff3c332f>
    <TaxCatchAll xmlns="806136ad-a5e6-4535-9542-47181079c182" xsi:nil="true"/>
  </documentManagement>
</p:properties>
</file>

<file path=customXml/itemProps1.xml><?xml version="1.0" encoding="utf-8"?>
<ds:datastoreItem xmlns:ds="http://schemas.openxmlformats.org/officeDocument/2006/customXml" ds:itemID="{AD70F710-D252-4A25-9FA3-42F11D91A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c87d44-942a-44b6-8b07-ce3abe65738b"/>
    <ds:schemaRef ds:uri="806136ad-a5e6-4535-9542-47181079c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6BD72-3773-4403-8564-F9FBD976A2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0C157-A402-466A-9F13-6A3AA2852AF0}">
  <ds:schemaRefs>
    <ds:schemaRef ds:uri="http://purl.org/dc/dcmitype/"/>
    <ds:schemaRef ds:uri="2dd262c3-f7ab-44d1-a9e4-985fd7d3c2d1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2c6f00ed-b865-42c5-8cea-f5dd5c1e24c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3e9bfb5-40ef-43db-966b-e5e2ae343320"/>
    <ds:schemaRef ds:uri="8bc87d44-942a-44b6-8b07-ce3abe65738b"/>
    <ds:schemaRef ds:uri="806136ad-a5e6-4535-9542-47181079c1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22</vt:i4>
      </vt:variant>
    </vt:vector>
  </HeadingPairs>
  <TitlesOfParts>
    <vt:vector size="33" baseType="lpstr">
      <vt:lpstr>_</vt:lpstr>
      <vt:lpstr>Inicio</vt:lpstr>
      <vt:lpstr>C.8_U.Medida</vt:lpstr>
      <vt:lpstr>C9.1_U.Medida</vt:lpstr>
      <vt:lpstr>C9.2_U.Medida</vt:lpstr>
      <vt:lpstr>C.10_Indicadores</vt:lpstr>
      <vt:lpstr>C11.1_Indicador</vt:lpstr>
      <vt:lpstr>C11.2_Indicador</vt:lpstr>
      <vt:lpstr>A1.Producción</vt:lpstr>
      <vt:lpstr>Instrucciones</vt:lpstr>
      <vt:lpstr>Resúmenes</vt:lpstr>
      <vt:lpstr>Cent_Gest</vt:lpstr>
      <vt:lpstr>Centro_Gestor</vt:lpstr>
      <vt:lpstr>CumplimientoInd</vt:lpstr>
      <vt:lpstr>CumplimientoUM</vt:lpstr>
      <vt:lpstr>Fact_Ind</vt:lpstr>
      <vt:lpstr>Fact_Ind_2</vt:lpstr>
      <vt:lpstr>Fact_UM</vt:lpstr>
      <vt:lpstr>Fact_UM_2</vt:lpstr>
      <vt:lpstr>Hojas_Name</vt:lpstr>
      <vt:lpstr>Ind_mn45_mn90</vt:lpstr>
      <vt:lpstr>Ind_my45_mn90</vt:lpstr>
      <vt:lpstr>Indicador</vt:lpstr>
      <vt:lpstr>Indicadores</vt:lpstr>
      <vt:lpstr>List_Tit</vt:lpstr>
      <vt:lpstr>Lista_desp</vt:lpstr>
      <vt:lpstr>Partidas1</vt:lpstr>
      <vt:lpstr>Productos</vt:lpstr>
      <vt:lpstr>Título</vt:lpstr>
      <vt:lpstr>U_Med</vt:lpstr>
      <vt:lpstr>UM_mn45_mn90</vt:lpstr>
      <vt:lpstr>UM_mn45_my90</vt:lpstr>
      <vt:lpstr>Umedidas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Yancy Victor Arrieta</dc:creator>
  <cp:keywords/>
  <dc:description/>
  <cp:lastModifiedBy>Juan Armando Azofeifa Solís</cp:lastModifiedBy>
  <cp:revision/>
  <dcterms:created xsi:type="dcterms:W3CDTF">2023-05-19T19:44:07Z</dcterms:created>
  <dcterms:modified xsi:type="dcterms:W3CDTF">2025-03-19T16:59:06Z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0x010100BD75552CF4091C4C98AAE1D60681A20A</vt:lpwstr>
  </property>
  <property fmtid="{D5CDD505-2E9C-101B-9397-08002B2CF9AE}" pid="3" name="MediaServiceImageTags">
    <vt:lpwstr/>
  </property>
</Properties>
</file>