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cvega\OneDrive - DIRECCIÓN GENERAL ARCHIVO NACIONAL\Maricela\Año 2022 Ene 2022 a Dic 2022\Página web 2022\Al 31 diciembre 2021\Información presupuetaria\"/>
    </mc:Choice>
  </mc:AlternateContent>
  <bookViews>
    <workbookView xWindow="-15" yWindow="-15" windowWidth="11985" windowHeight="7860"/>
  </bookViews>
  <sheets>
    <sheet name="Gastos " sheetId="4" r:id="rId1"/>
    <sheet name="Justificaciones" sheetId="2" r:id="rId2"/>
  </sheets>
  <externalReferences>
    <externalReference r:id="rId3"/>
  </externalReferences>
  <definedNames>
    <definedName name="_xlnm.Print_Area" localSheetId="1">Justificaciones!$A$1:$F$191</definedName>
  </definedNames>
  <calcPr calcId="152511"/>
</workbook>
</file>

<file path=xl/calcChain.xml><?xml version="1.0" encoding="utf-8"?>
<calcChain xmlns="http://schemas.openxmlformats.org/spreadsheetml/2006/main">
  <c r="A1" i="2" l="1"/>
  <c r="F186" i="2" l="1"/>
  <c r="F190" i="2"/>
  <c r="F189" i="2" s="1"/>
  <c r="F175" i="2"/>
  <c r="F172" i="2"/>
  <c r="F171" i="2" s="1"/>
  <c r="F167" i="2"/>
  <c r="F169" i="2"/>
  <c r="F165" i="2"/>
  <c r="F193" i="2"/>
  <c r="F192" i="2" s="1"/>
  <c r="F146" i="2"/>
  <c r="F121" i="2" l="1"/>
  <c r="F83" i="2" l="1"/>
  <c r="F84" i="2" s="1"/>
  <c r="F97" i="2"/>
  <c r="F90" i="2"/>
  <c r="F70" i="2" l="1"/>
  <c r="F69" i="2" s="1"/>
  <c r="F63" i="2"/>
  <c r="F65" i="2"/>
  <c r="F57" i="2" l="1"/>
  <c r="F55" i="2" l="1"/>
  <c r="F52" i="2" l="1"/>
  <c r="F17" i="2" l="1"/>
  <c r="F257" i="4" l="1"/>
  <c r="E257" i="4"/>
  <c r="D257" i="4"/>
  <c r="F256" i="4"/>
  <c r="E256" i="4"/>
  <c r="E255" i="4" s="1"/>
  <c r="D256" i="4"/>
  <c r="F253" i="4"/>
  <c r="F252" i="4" s="1"/>
  <c r="E253" i="4"/>
  <c r="E252" i="4" s="1"/>
  <c r="D253" i="4"/>
  <c r="D252" i="4" s="1"/>
  <c r="F248" i="4"/>
  <c r="E248" i="4"/>
  <c r="D248" i="4"/>
  <c r="F247" i="4"/>
  <c r="E247" i="4"/>
  <c r="E246" i="4" s="1"/>
  <c r="D247" i="4"/>
  <c r="C247" i="4" s="1"/>
  <c r="F244" i="4"/>
  <c r="F242" i="4" s="1"/>
  <c r="E244" i="4"/>
  <c r="E242" i="4" s="1"/>
  <c r="D244" i="4"/>
  <c r="E243" i="4"/>
  <c r="D243" i="4"/>
  <c r="C243" i="4" s="1"/>
  <c r="D242" i="4"/>
  <c r="F240" i="4"/>
  <c r="F239" i="4" s="1"/>
  <c r="E240" i="4"/>
  <c r="E239" i="4" s="1"/>
  <c r="D240" i="4"/>
  <c r="D239" i="4" s="1"/>
  <c r="C239" i="4" s="1"/>
  <c r="F237" i="4"/>
  <c r="E237" i="4"/>
  <c r="D237" i="4"/>
  <c r="F236" i="4"/>
  <c r="E236" i="4"/>
  <c r="D236" i="4"/>
  <c r="F235" i="4"/>
  <c r="E235" i="4"/>
  <c r="D235" i="4"/>
  <c r="F234" i="4"/>
  <c r="E234" i="4"/>
  <c r="D234" i="4"/>
  <c r="F231" i="4"/>
  <c r="E231" i="4"/>
  <c r="D231" i="4"/>
  <c r="F230" i="4"/>
  <c r="E230" i="4"/>
  <c r="D230" i="4"/>
  <c r="F229" i="4"/>
  <c r="E229" i="4"/>
  <c r="D229" i="4"/>
  <c r="F228" i="4"/>
  <c r="E228" i="4"/>
  <c r="D228" i="4"/>
  <c r="C228" i="4" s="1"/>
  <c r="F227" i="4"/>
  <c r="E227" i="4"/>
  <c r="D227" i="4"/>
  <c r="E226" i="4"/>
  <c r="C226" i="4" s="1"/>
  <c r="D226" i="4"/>
  <c r="F223" i="4"/>
  <c r="E223" i="4"/>
  <c r="D223" i="4"/>
  <c r="F222" i="4"/>
  <c r="E222" i="4"/>
  <c r="D222" i="4"/>
  <c r="C222" i="4" s="1"/>
  <c r="F221" i="4"/>
  <c r="E221" i="4"/>
  <c r="D221" i="4"/>
  <c r="F220" i="4"/>
  <c r="F219" i="4" s="1"/>
  <c r="E220" i="4"/>
  <c r="E219" i="4" s="1"/>
  <c r="D220" i="4"/>
  <c r="F217" i="4"/>
  <c r="E217" i="4"/>
  <c r="D217" i="4"/>
  <c r="C217" i="4" s="1"/>
  <c r="F216" i="4"/>
  <c r="E216" i="4"/>
  <c r="D216" i="4"/>
  <c r="F215" i="4"/>
  <c r="E215" i="4"/>
  <c r="D215" i="4"/>
  <c r="C215" i="4" s="1"/>
  <c r="F214" i="4"/>
  <c r="E214" i="4"/>
  <c r="D214" i="4"/>
  <c r="F213" i="4"/>
  <c r="E213" i="4"/>
  <c r="D213" i="4"/>
  <c r="F212" i="4"/>
  <c r="E212" i="4"/>
  <c r="D212" i="4"/>
  <c r="F211" i="4"/>
  <c r="E211" i="4"/>
  <c r="D211" i="4"/>
  <c r="F210" i="4"/>
  <c r="E210" i="4"/>
  <c r="D210" i="4"/>
  <c r="F209" i="4"/>
  <c r="E209" i="4"/>
  <c r="D209" i="4"/>
  <c r="C209" i="4"/>
  <c r="F204" i="4"/>
  <c r="E204" i="4"/>
  <c r="D204" i="4"/>
  <c r="F203" i="4"/>
  <c r="E203" i="4"/>
  <c r="D203" i="4"/>
  <c r="C203" i="4"/>
  <c r="F202" i="4"/>
  <c r="E202" i="4"/>
  <c r="D202" i="4"/>
  <c r="F201" i="4"/>
  <c r="E201" i="4"/>
  <c r="D201" i="4"/>
  <c r="C201" i="4"/>
  <c r="E198" i="4"/>
  <c r="D198" i="4"/>
  <c r="C198" i="4" s="1"/>
  <c r="F197" i="4"/>
  <c r="E197" i="4"/>
  <c r="D197" i="4"/>
  <c r="F196" i="4"/>
  <c r="E196" i="4"/>
  <c r="D196" i="4"/>
  <c r="D195" i="4" s="1"/>
  <c r="F195" i="4"/>
  <c r="F193" i="4"/>
  <c r="C193" i="4" s="1"/>
  <c r="E193" i="4"/>
  <c r="D193" i="4"/>
  <c r="F192" i="4"/>
  <c r="E192" i="4"/>
  <c r="D192" i="4"/>
  <c r="F191" i="4"/>
  <c r="E191" i="4"/>
  <c r="D191" i="4"/>
  <c r="F190" i="4"/>
  <c r="E190" i="4"/>
  <c r="D190" i="4"/>
  <c r="F189" i="4"/>
  <c r="E189" i="4"/>
  <c r="D189" i="4"/>
  <c r="F188" i="4"/>
  <c r="E188" i="4"/>
  <c r="D188" i="4"/>
  <c r="F187" i="4"/>
  <c r="E187" i="4"/>
  <c r="D187" i="4"/>
  <c r="F186" i="4"/>
  <c r="E186" i="4"/>
  <c r="D186" i="4"/>
  <c r="F183" i="4"/>
  <c r="E183" i="4"/>
  <c r="D183" i="4"/>
  <c r="F182" i="4"/>
  <c r="E182" i="4"/>
  <c r="D182" i="4"/>
  <c r="F181" i="4"/>
  <c r="E181" i="4"/>
  <c r="D181" i="4"/>
  <c r="F180" i="4"/>
  <c r="E180" i="4"/>
  <c r="D180" i="4"/>
  <c r="F179" i="4"/>
  <c r="E179" i="4"/>
  <c r="D179" i="4"/>
  <c r="C179" i="4" s="1"/>
  <c r="F178" i="4"/>
  <c r="E178" i="4"/>
  <c r="D178" i="4"/>
  <c r="F177" i="4"/>
  <c r="E177" i="4"/>
  <c r="D177" i="4"/>
  <c r="C177" i="4" s="1"/>
  <c r="F176" i="4"/>
  <c r="E176" i="4"/>
  <c r="E175" i="4" s="1"/>
  <c r="D176" i="4"/>
  <c r="E171" i="4"/>
  <c r="D171" i="4"/>
  <c r="C171" i="4" s="1"/>
  <c r="F170" i="4"/>
  <c r="E170" i="4"/>
  <c r="D170" i="4"/>
  <c r="F169" i="4"/>
  <c r="E169" i="4"/>
  <c r="D169" i="4"/>
  <c r="C169" i="4" s="1"/>
  <c r="F168" i="4"/>
  <c r="E168" i="4"/>
  <c r="D168" i="4"/>
  <c r="F167" i="4"/>
  <c r="E167" i="4"/>
  <c r="D167" i="4"/>
  <c r="C167" i="4" s="1"/>
  <c r="F166" i="4"/>
  <c r="E166" i="4"/>
  <c r="D166" i="4"/>
  <c r="F165" i="4"/>
  <c r="E165" i="4"/>
  <c r="D165" i="4"/>
  <c r="F164" i="4"/>
  <c r="E164" i="4"/>
  <c r="D164" i="4"/>
  <c r="F161" i="4"/>
  <c r="E161" i="4"/>
  <c r="D161" i="4"/>
  <c r="F160" i="4"/>
  <c r="E160" i="4"/>
  <c r="D160" i="4"/>
  <c r="C160" i="4" s="1"/>
  <c r="F159" i="4"/>
  <c r="E159" i="4"/>
  <c r="D159" i="4"/>
  <c r="F158" i="4"/>
  <c r="E158" i="4"/>
  <c r="D158" i="4"/>
  <c r="F155" i="4"/>
  <c r="E155" i="4"/>
  <c r="D155" i="4"/>
  <c r="F154" i="4"/>
  <c r="E154" i="4"/>
  <c r="D154" i="4"/>
  <c r="D153" i="4"/>
  <c r="F151" i="4"/>
  <c r="E151" i="4"/>
  <c r="D151" i="4"/>
  <c r="F150" i="4"/>
  <c r="E150" i="4"/>
  <c r="D150" i="4"/>
  <c r="C150" i="4" s="1"/>
  <c r="F149" i="4"/>
  <c r="E149" i="4"/>
  <c r="D149" i="4"/>
  <c r="C149" i="4" s="1"/>
  <c r="F148" i="4"/>
  <c r="E148" i="4"/>
  <c r="D148" i="4"/>
  <c r="C148" i="4" s="1"/>
  <c r="F147" i="4"/>
  <c r="E147" i="4"/>
  <c r="D147" i="4"/>
  <c r="F146" i="4"/>
  <c r="E146" i="4"/>
  <c r="D146" i="4"/>
  <c r="F145" i="4"/>
  <c r="E145" i="4"/>
  <c r="D145" i="4"/>
  <c r="F142" i="4"/>
  <c r="E142" i="4"/>
  <c r="D142" i="4"/>
  <c r="C142" i="4" s="1"/>
  <c r="F141" i="4"/>
  <c r="D141" i="4"/>
  <c r="F140" i="4"/>
  <c r="F138" i="4" s="1"/>
  <c r="E140" i="4"/>
  <c r="D140" i="4"/>
  <c r="F139" i="4"/>
  <c r="E139" i="4"/>
  <c r="D139" i="4"/>
  <c r="C139" i="4" s="1"/>
  <c r="F136" i="4"/>
  <c r="E136" i="4"/>
  <c r="D136" i="4"/>
  <c r="F135" i="4"/>
  <c r="E135" i="4"/>
  <c r="D135" i="4"/>
  <c r="C135" i="4" s="1"/>
  <c r="F134" i="4"/>
  <c r="E134" i="4"/>
  <c r="D134" i="4"/>
  <c r="F133" i="4"/>
  <c r="E133" i="4"/>
  <c r="D133" i="4"/>
  <c r="F132" i="4"/>
  <c r="E132" i="4"/>
  <c r="D132" i="4"/>
  <c r="C132" i="4" s="1"/>
  <c r="F127" i="4"/>
  <c r="E127" i="4"/>
  <c r="D127" i="4"/>
  <c r="F126" i="4"/>
  <c r="E126" i="4"/>
  <c r="D126" i="4"/>
  <c r="C126" i="4" s="1"/>
  <c r="F125" i="4"/>
  <c r="E125" i="4"/>
  <c r="D125" i="4"/>
  <c r="F124" i="4"/>
  <c r="E124" i="4"/>
  <c r="D124" i="4"/>
  <c r="F123" i="4"/>
  <c r="E123" i="4"/>
  <c r="D123" i="4"/>
  <c r="C123" i="4" s="1"/>
  <c r="F122" i="4"/>
  <c r="E122" i="4"/>
  <c r="D122" i="4"/>
  <c r="F119" i="4"/>
  <c r="E119" i="4"/>
  <c r="D119" i="4"/>
  <c r="F118" i="4"/>
  <c r="E118" i="4"/>
  <c r="D118" i="4"/>
  <c r="C118" i="4" s="1"/>
  <c r="F117" i="4"/>
  <c r="E117" i="4"/>
  <c r="D117" i="4"/>
  <c r="F116" i="4"/>
  <c r="E116" i="4"/>
  <c r="D116" i="4"/>
  <c r="C116" i="4" s="1"/>
  <c r="F113" i="4"/>
  <c r="E113" i="4"/>
  <c r="D113" i="4"/>
  <c r="F112" i="4"/>
  <c r="E112" i="4"/>
  <c r="D112" i="4"/>
  <c r="F111" i="4"/>
  <c r="E111" i="4"/>
  <c r="D111" i="4"/>
  <c r="C111" i="4" s="1"/>
  <c r="F110" i="4"/>
  <c r="E110" i="4"/>
  <c r="D110" i="4"/>
  <c r="F109" i="4"/>
  <c r="E109" i="4"/>
  <c r="D109" i="4"/>
  <c r="F108" i="4"/>
  <c r="E108" i="4"/>
  <c r="D108" i="4"/>
  <c r="C108" i="4" s="1"/>
  <c r="F107" i="4"/>
  <c r="E107" i="4"/>
  <c r="D107" i="4"/>
  <c r="C107" i="4" s="1"/>
  <c r="F106" i="4"/>
  <c r="E106" i="4"/>
  <c r="D106" i="4"/>
  <c r="F105" i="4"/>
  <c r="E105" i="4"/>
  <c r="E104" i="4" s="1"/>
  <c r="D105" i="4"/>
  <c r="F102" i="4"/>
  <c r="E102" i="4"/>
  <c r="D102" i="4"/>
  <c r="F101" i="4"/>
  <c r="E101" i="4"/>
  <c r="D101" i="4"/>
  <c r="C101" i="4" s="1"/>
  <c r="F100" i="4"/>
  <c r="F99" i="4" s="1"/>
  <c r="E100" i="4"/>
  <c r="D100" i="4"/>
  <c r="F97" i="4"/>
  <c r="E97" i="4"/>
  <c r="D97" i="4"/>
  <c r="F96" i="4"/>
  <c r="E96" i="4"/>
  <c r="D96" i="4"/>
  <c r="F95" i="4"/>
  <c r="E95" i="4"/>
  <c r="D95" i="4"/>
  <c r="C95" i="4" s="1"/>
  <c r="F92" i="4"/>
  <c r="E92" i="4"/>
  <c r="D92" i="4"/>
  <c r="F91" i="4"/>
  <c r="E91" i="4"/>
  <c r="D91" i="4"/>
  <c r="F90" i="4"/>
  <c r="E90" i="4"/>
  <c r="D90" i="4"/>
  <c r="F89" i="4"/>
  <c r="E89" i="4"/>
  <c r="D89" i="4"/>
  <c r="C89" i="4" s="1"/>
  <c r="F86" i="4"/>
  <c r="E86" i="4"/>
  <c r="D86" i="4"/>
  <c r="F85" i="4"/>
  <c r="E85" i="4"/>
  <c r="D85" i="4"/>
  <c r="F84" i="4"/>
  <c r="E84" i="4"/>
  <c r="D84" i="4"/>
  <c r="C84" i="4" s="1"/>
  <c r="F83" i="4"/>
  <c r="E83" i="4"/>
  <c r="D83" i="4"/>
  <c r="F82" i="4"/>
  <c r="E82" i="4"/>
  <c r="D82" i="4"/>
  <c r="F81" i="4"/>
  <c r="E81" i="4"/>
  <c r="D81" i="4"/>
  <c r="F80" i="4"/>
  <c r="E80" i="4"/>
  <c r="D80" i="4"/>
  <c r="F77" i="4"/>
  <c r="E77" i="4"/>
  <c r="D77" i="4"/>
  <c r="C77" i="4" s="1"/>
  <c r="F76" i="4"/>
  <c r="E76" i="4"/>
  <c r="D76" i="4"/>
  <c r="F75" i="4"/>
  <c r="E75" i="4"/>
  <c r="D75" i="4"/>
  <c r="F74" i="4"/>
  <c r="E74" i="4"/>
  <c r="D74" i="4"/>
  <c r="C74" i="4" s="1"/>
  <c r="F73" i="4"/>
  <c r="E73" i="4"/>
  <c r="D73" i="4"/>
  <c r="C73" i="4" s="1"/>
  <c r="F72" i="4"/>
  <c r="E72" i="4"/>
  <c r="D72" i="4"/>
  <c r="F71" i="4"/>
  <c r="E71" i="4"/>
  <c r="D71" i="4"/>
  <c r="F68" i="4"/>
  <c r="E68" i="4"/>
  <c r="D68" i="4"/>
  <c r="F67" i="4"/>
  <c r="E67" i="4"/>
  <c r="D67" i="4"/>
  <c r="F66" i="4"/>
  <c r="E66" i="4"/>
  <c r="D66" i="4"/>
  <c r="F65" i="4"/>
  <c r="E65" i="4"/>
  <c r="D65" i="4"/>
  <c r="C65" i="4" s="1"/>
  <c r="F64" i="4"/>
  <c r="E64" i="4"/>
  <c r="D64" i="4"/>
  <c r="D63" i="4" s="1"/>
  <c r="F61" i="4"/>
  <c r="E61" i="4"/>
  <c r="D61" i="4"/>
  <c r="C61" i="4" s="1"/>
  <c r="F60" i="4"/>
  <c r="E60" i="4"/>
  <c r="D60" i="4"/>
  <c r="F59" i="4"/>
  <c r="E59" i="4"/>
  <c r="E56" i="4" s="1"/>
  <c r="D59" i="4"/>
  <c r="F58" i="4"/>
  <c r="E58" i="4"/>
  <c r="D58" i="4"/>
  <c r="F57" i="4"/>
  <c r="E57" i="4"/>
  <c r="D57" i="4"/>
  <c r="C57" i="4" s="1"/>
  <c r="C52" i="4"/>
  <c r="C51" i="4"/>
  <c r="F50" i="4"/>
  <c r="C50" i="4" s="1"/>
  <c r="E50" i="4"/>
  <c r="D50" i="4"/>
  <c r="F48" i="4"/>
  <c r="E48" i="4"/>
  <c r="D48" i="4"/>
  <c r="C47" i="4"/>
  <c r="F46" i="4"/>
  <c r="E46" i="4"/>
  <c r="D46" i="4"/>
  <c r="C46" i="4" s="1"/>
  <c r="F45" i="4"/>
  <c r="E45" i="4"/>
  <c r="C45" i="4" s="1"/>
  <c r="D45" i="4"/>
  <c r="F44" i="4"/>
  <c r="E44" i="4"/>
  <c r="E43" i="4" s="1"/>
  <c r="D44" i="4"/>
  <c r="C44" i="4" s="1"/>
  <c r="F41" i="4"/>
  <c r="E41" i="4"/>
  <c r="E36" i="4" s="1"/>
  <c r="D41" i="4"/>
  <c r="C41" i="4" s="1"/>
  <c r="C40" i="4"/>
  <c r="C39" i="4"/>
  <c r="C38" i="4"/>
  <c r="F37" i="4"/>
  <c r="E37" i="4"/>
  <c r="D37" i="4"/>
  <c r="F34" i="4"/>
  <c r="E34" i="4"/>
  <c r="D34" i="4"/>
  <c r="F33" i="4"/>
  <c r="E33" i="4"/>
  <c r="D33" i="4"/>
  <c r="F32" i="4"/>
  <c r="E32" i="4"/>
  <c r="D32" i="4"/>
  <c r="F31" i="4"/>
  <c r="E31" i="4"/>
  <c r="D31" i="4"/>
  <c r="C31" i="4" s="1"/>
  <c r="F30" i="4"/>
  <c r="E30" i="4"/>
  <c r="D30" i="4"/>
  <c r="F27" i="4"/>
  <c r="E27" i="4"/>
  <c r="D27" i="4"/>
  <c r="C26" i="4"/>
  <c r="C25" i="4"/>
  <c r="F24" i="4"/>
  <c r="F22" i="4" s="1"/>
  <c r="E24" i="4"/>
  <c r="D24" i="4"/>
  <c r="F23" i="4"/>
  <c r="E23" i="4"/>
  <c r="E22" i="4" s="1"/>
  <c r="D23" i="4"/>
  <c r="C23" i="4" s="1"/>
  <c r="F20" i="4"/>
  <c r="E20" i="4"/>
  <c r="D20" i="4"/>
  <c r="C19" i="4"/>
  <c r="C18" i="4"/>
  <c r="C17" i="4"/>
  <c r="F16" i="4"/>
  <c r="E16" i="4"/>
  <c r="D16" i="4"/>
  <c r="C16" i="4" s="1"/>
  <c r="E15" i="4" l="1"/>
  <c r="D22" i="4"/>
  <c r="C72" i="4"/>
  <c r="E88" i="4"/>
  <c r="C92" i="4"/>
  <c r="C153" i="4"/>
  <c r="C165" i="4"/>
  <c r="E195" i="4"/>
  <c r="E208" i="4"/>
  <c r="C256" i="4"/>
  <c r="D157" i="4"/>
  <c r="E79" i="4"/>
  <c r="C85" i="4"/>
  <c r="C109" i="4"/>
  <c r="E115" i="4"/>
  <c r="E54" i="4" s="1"/>
  <c r="C119" i="4"/>
  <c r="C154" i="4"/>
  <c r="C168" i="4"/>
  <c r="E163" i="4"/>
  <c r="C180" i="4"/>
  <c r="C190" i="4"/>
  <c r="F43" i="4"/>
  <c r="C58" i="4"/>
  <c r="C68" i="4"/>
  <c r="C80" i="4"/>
  <c r="C90" i="4"/>
  <c r="C102" i="4"/>
  <c r="C112" i="4"/>
  <c r="E131" i="4"/>
  <c r="C136" i="4"/>
  <c r="E144" i="4"/>
  <c r="C166" i="4"/>
  <c r="C183" i="4"/>
  <c r="C197" i="4"/>
  <c r="D36" i="4"/>
  <c r="F131" i="4"/>
  <c r="F153" i="4"/>
  <c r="C210" i="4"/>
  <c r="C32" i="4"/>
  <c r="E70" i="4"/>
  <c r="C76" i="4"/>
  <c r="C86" i="4"/>
  <c r="C100" i="4"/>
  <c r="C122" i="4"/>
  <c r="C146" i="4"/>
  <c r="C155" i="4"/>
  <c r="C204" i="4"/>
  <c r="C213" i="4"/>
  <c r="E29" i="4"/>
  <c r="C33" i="4"/>
  <c r="E63" i="4"/>
  <c r="C81" i="4"/>
  <c r="C125" i="4"/>
  <c r="D138" i="4"/>
  <c r="C138" i="4" s="1"/>
  <c r="C151" i="4"/>
  <c r="E153" i="4"/>
  <c r="C176" i="4"/>
  <c r="F175" i="4"/>
  <c r="C186" i="4"/>
  <c r="C211" i="4"/>
  <c r="C220" i="4"/>
  <c r="C235" i="4"/>
  <c r="F233" i="4"/>
  <c r="D163" i="4"/>
  <c r="E121" i="4"/>
  <c r="F144" i="4"/>
  <c r="E185" i="4"/>
  <c r="C191" i="4"/>
  <c r="C202" i="4"/>
  <c r="C223" i="4"/>
  <c r="C231" i="4"/>
  <c r="C244" i="4"/>
  <c r="F246" i="4"/>
  <c r="D255" i="4"/>
  <c r="F15" i="4"/>
  <c r="C30" i="4"/>
  <c r="C37" i="4"/>
  <c r="C60" i="4"/>
  <c r="C67" i="4"/>
  <c r="C71" i="4"/>
  <c r="C83" i="4"/>
  <c r="C97" i="4"/>
  <c r="C106" i="4"/>
  <c r="D131" i="4"/>
  <c r="C131" i="4" s="1"/>
  <c r="C134" i="4"/>
  <c r="C141" i="4"/>
  <c r="C158" i="4"/>
  <c r="C164" i="4"/>
  <c r="F185" i="4"/>
  <c r="C192" i="4"/>
  <c r="C221" i="4"/>
  <c r="C248" i="4"/>
  <c r="D70" i="4"/>
  <c r="C22" i="4"/>
  <c r="C189" i="4"/>
  <c r="E200" i="4"/>
  <c r="C229" i="4"/>
  <c r="C236" i="4"/>
  <c r="C240" i="4"/>
  <c r="E157" i="4"/>
  <c r="C196" i="4"/>
  <c r="F88" i="4"/>
  <c r="C88" i="4" s="1"/>
  <c r="E94" i="4"/>
  <c r="F115" i="4"/>
  <c r="F121" i="4"/>
  <c r="E138" i="4"/>
  <c r="F157" i="4"/>
  <c r="C161" i="4"/>
  <c r="D175" i="4"/>
  <c r="C175" i="4" s="1"/>
  <c r="C187" i="4"/>
  <c r="D200" i="4"/>
  <c r="C216" i="4"/>
  <c r="D225" i="4"/>
  <c r="D233" i="4"/>
  <c r="D246" i="4"/>
  <c r="C246" i="4" s="1"/>
  <c r="C253" i="4"/>
  <c r="F104" i="4"/>
  <c r="F163" i="4"/>
  <c r="C163" i="4" s="1"/>
  <c r="C182" i="4"/>
  <c r="D208" i="4"/>
  <c r="D15" i="4"/>
  <c r="C20" i="4"/>
  <c r="C27" i="4"/>
  <c r="C34" i="4"/>
  <c r="F56" i="4"/>
  <c r="F63" i="4"/>
  <c r="C63" i="4" s="1"/>
  <c r="C75" i="4"/>
  <c r="F79" i="4"/>
  <c r="D88" i="4"/>
  <c r="C91" i="4"/>
  <c r="F94" i="4"/>
  <c r="E99" i="4"/>
  <c r="C110" i="4"/>
  <c r="C117" i="4"/>
  <c r="C124" i="4"/>
  <c r="C147" i="4"/>
  <c r="C159" i="4"/>
  <c r="C178" i="4"/>
  <c r="C188" i="4"/>
  <c r="F208" i="4"/>
  <c r="C214" i="4"/>
  <c r="D219" i="4"/>
  <c r="C219" i="4" s="1"/>
  <c r="C230" i="4"/>
  <c r="E233" i="4"/>
  <c r="C237" i="4"/>
  <c r="F255" i="4"/>
  <c r="F250" i="4" s="1"/>
  <c r="C24" i="4"/>
  <c r="C48" i="4"/>
  <c r="D56" i="4"/>
  <c r="C59" i="4"/>
  <c r="C66" i="4"/>
  <c r="F70" i="4"/>
  <c r="D79" i="4"/>
  <c r="C82" i="4"/>
  <c r="C96" i="4"/>
  <c r="C105" i="4"/>
  <c r="C113" i="4"/>
  <c r="D121" i="4"/>
  <c r="C121" i="4" s="1"/>
  <c r="C127" i="4"/>
  <c r="C133" i="4"/>
  <c r="C140" i="4"/>
  <c r="C145" i="4"/>
  <c r="C170" i="4"/>
  <c r="C181" i="4"/>
  <c r="F200" i="4"/>
  <c r="F173" i="4" s="1"/>
  <c r="C212" i="4"/>
  <c r="F225" i="4"/>
  <c r="E250" i="4"/>
  <c r="C257" i="4"/>
  <c r="C157" i="4"/>
  <c r="C208" i="4"/>
  <c r="E173" i="4"/>
  <c r="C242" i="4"/>
  <c r="C252" i="4"/>
  <c r="D250" i="4"/>
  <c r="C79" i="4"/>
  <c r="C15" i="4"/>
  <c r="C70" i="4"/>
  <c r="C195" i="4"/>
  <c r="C64" i="4"/>
  <c r="D144" i="4"/>
  <c r="C227" i="4"/>
  <c r="C234" i="4"/>
  <c r="F29" i="4"/>
  <c r="F36" i="4"/>
  <c r="C36" i="4" s="1"/>
  <c r="D94" i="4"/>
  <c r="D99" i="4"/>
  <c r="D104" i="4"/>
  <c r="D115" i="4"/>
  <c r="D185" i="4"/>
  <c r="C185" i="4" s="1"/>
  <c r="E225" i="4"/>
  <c r="E206" i="4" s="1"/>
  <c r="E13" i="4"/>
  <c r="D29" i="4"/>
  <c r="D43" i="4"/>
  <c r="C43" i="4" s="1"/>
  <c r="F206" i="4" l="1"/>
  <c r="E129" i="4"/>
  <c r="C233" i="4"/>
  <c r="D129" i="4"/>
  <c r="C129" i="4" s="1"/>
  <c r="D206" i="4"/>
  <c r="C206" i="4" s="1"/>
  <c r="F129" i="4"/>
  <c r="C115" i="4"/>
  <c r="C144" i="4"/>
  <c r="D54" i="4"/>
  <c r="F54" i="4"/>
  <c r="C54" i="4" s="1"/>
  <c r="C255" i="4"/>
  <c r="C99" i="4"/>
  <c r="F13" i="4"/>
  <c r="F10" i="4" s="1"/>
  <c r="C94" i="4"/>
  <c r="C56" i="4"/>
  <c r="C200" i="4"/>
  <c r="C104" i="4"/>
  <c r="C250" i="4"/>
  <c r="C225" i="4"/>
  <c r="D173" i="4"/>
  <c r="C173" i="4" s="1"/>
  <c r="D13" i="4"/>
  <c r="C29" i="4"/>
  <c r="C13" i="4" s="1"/>
  <c r="E10" i="4"/>
  <c r="C10" i="4" l="1"/>
  <c r="G10" i="2" s="1"/>
  <c r="D10" i="4"/>
  <c r="D9" i="4" s="1"/>
  <c r="F9" i="4"/>
  <c r="E9" i="4" l="1"/>
  <c r="F16" i="2"/>
  <c r="F15" i="2" s="1"/>
  <c r="F20" i="2"/>
  <c r="F21" i="2"/>
  <c r="F24" i="2"/>
  <c r="F25" i="2"/>
  <c r="F26" i="2"/>
  <c r="F27" i="2"/>
  <c r="F28" i="2"/>
  <c r="F31" i="2"/>
  <c r="F32" i="2"/>
  <c r="F35" i="2"/>
  <c r="F36" i="2"/>
  <c r="F37" i="2"/>
  <c r="F38" i="2"/>
  <c r="F43" i="2"/>
  <c r="F44" i="2"/>
  <c r="F45" i="2"/>
  <c r="F47" i="2"/>
  <c r="F49" i="2"/>
  <c r="F56" i="2"/>
  <c r="F51" i="2" s="1"/>
  <c r="F64" i="2"/>
  <c r="F62" i="2" s="1"/>
  <c r="F73" i="2"/>
  <c r="F72" i="2" s="1"/>
  <c r="F76" i="2"/>
  <c r="F75" i="2" s="1"/>
  <c r="F85" i="2"/>
  <c r="F87" i="2"/>
  <c r="F88" i="2"/>
  <c r="F89" i="2"/>
  <c r="F100" i="2"/>
  <c r="F99" i="2" s="1"/>
  <c r="F105" i="2"/>
  <c r="F106" i="2"/>
  <c r="F109" i="2"/>
  <c r="F114" i="2"/>
  <c r="F118" i="2"/>
  <c r="F119" i="2"/>
  <c r="F120" i="2"/>
  <c r="F123" i="2"/>
  <c r="F124" i="2"/>
  <c r="F126" i="2"/>
  <c r="F129" i="2"/>
  <c r="F132" i="2"/>
  <c r="F138" i="2"/>
  <c r="F143" i="2"/>
  <c r="F153" i="2"/>
  <c r="F156" i="2"/>
  <c r="F158" i="2"/>
  <c r="F160" i="2"/>
  <c r="F166" i="2"/>
  <c r="F164" i="2" s="1"/>
  <c r="F174" i="2"/>
  <c r="F180" i="2"/>
  <c r="F179" i="2" s="1"/>
  <c r="F183" i="2"/>
  <c r="F182" i="2" s="1"/>
  <c r="F185" i="2"/>
  <c r="F162" i="2" l="1"/>
  <c r="F177" i="2"/>
  <c r="F30" i="2"/>
  <c r="F82" i="2"/>
  <c r="F137" i="2"/>
  <c r="F117" i="2"/>
  <c r="F128" i="2"/>
  <c r="F104" i="2"/>
  <c r="F34" i="2"/>
  <c r="F23" i="2"/>
  <c r="F19" i="2"/>
  <c r="F42" i="2"/>
  <c r="F40" i="2" l="1"/>
  <c r="F102" i="2"/>
  <c r="F13" i="2"/>
  <c r="F10" i="2" l="1"/>
</calcChain>
</file>

<file path=xl/sharedStrings.xml><?xml version="1.0" encoding="utf-8"?>
<sst xmlns="http://schemas.openxmlformats.org/spreadsheetml/2006/main" count="855" uniqueCount="550">
  <si>
    <t>TRANSFERENCIAS CORRIENTES</t>
  </si>
  <si>
    <t xml:space="preserve">JUSTIFICACIÓN DEL GASTO </t>
  </si>
  <si>
    <t>DATOS EN COLONES</t>
  </si>
  <si>
    <t>COD.</t>
  </si>
  <si>
    <t>DESCRIPCION DE PARTIDAS
Y SUBPARTIDAS</t>
  </si>
  <si>
    <t>OBJETO DEL
GASTO TRANSFERENCIA</t>
  </si>
  <si>
    <t>Monto por Departamento</t>
  </si>
  <si>
    <t>MONTO</t>
  </si>
  <si>
    <t>DEPARTAMENTO</t>
  </si>
  <si>
    <t>JUSTIFICACIÓN</t>
  </si>
  <si>
    <t>TOTAL GENERAL</t>
  </si>
  <si>
    <t>REMUNERACIONES</t>
  </si>
  <si>
    <t xml:space="preserve">0.01   </t>
  </si>
  <si>
    <t>REMUNERACIONES BÁSICAS</t>
  </si>
  <si>
    <t xml:space="preserve">0.01.01 </t>
  </si>
  <si>
    <t>Sueldos para cargos fijos</t>
  </si>
  <si>
    <t>Institucional</t>
  </si>
  <si>
    <t xml:space="preserve">0.01.05 </t>
  </si>
  <si>
    <t>Suplencias</t>
  </si>
  <si>
    <t xml:space="preserve">0.02     </t>
  </si>
  <si>
    <t>REMUNERACIONES EVENTUALES</t>
  </si>
  <si>
    <t xml:space="preserve">0.02.01 </t>
  </si>
  <si>
    <t>Tiempo extraordinario</t>
  </si>
  <si>
    <t xml:space="preserve">0.02.05 </t>
  </si>
  <si>
    <t>Dietas</t>
  </si>
  <si>
    <t>Departamento Dirección General</t>
  </si>
  <si>
    <t xml:space="preserve">0.03      </t>
  </si>
  <si>
    <t>INCENTIVOS SALARIALES</t>
  </si>
  <si>
    <t xml:space="preserve">0.03.01 </t>
  </si>
  <si>
    <t>Retribución por años servidos</t>
  </si>
  <si>
    <t xml:space="preserve">0.03.02 </t>
  </si>
  <si>
    <t>Restricción al ejercicio liberal de la profesión</t>
  </si>
  <si>
    <t>Pago de los rubros de Prohibición y Dedicación Exclusiva a los funcionarios que lo requieren.</t>
  </si>
  <si>
    <t>0.03.03</t>
  </si>
  <si>
    <t>Decimotercer mes</t>
  </si>
  <si>
    <t xml:space="preserve">0.03.04 </t>
  </si>
  <si>
    <t>Salario escolar</t>
  </si>
  <si>
    <t xml:space="preserve">0.03.99 </t>
  </si>
  <si>
    <t>Otros incentivos salariales</t>
  </si>
  <si>
    <t xml:space="preserve">0.04     </t>
  </si>
  <si>
    <t>CONTRIBUCIONES PATRONALES AL DESARROLLO Y LA SEGURIDAD SOCIAL</t>
  </si>
  <si>
    <t xml:space="preserve">0.04.01 </t>
  </si>
  <si>
    <t>Contribución Patronal al Seguro de Salud de la Caja Costarricense del Seguro Social.</t>
  </si>
  <si>
    <t>Pago de cargas sociales para el seguro de los funcionarios de la Institución, corresponde al 9.25% del salario de los funcionarios.</t>
  </si>
  <si>
    <t>0.04.05</t>
  </si>
  <si>
    <t>Contribución Patronal al Banco Popular y de Desarrollo Comunal</t>
  </si>
  <si>
    <t>Monto destinado para girar al Banco Popular, que corresponde al 0.5% del salario de los trabajadores.</t>
  </si>
  <si>
    <t xml:space="preserve">0.05     </t>
  </si>
  <si>
    <t>CONTRIBUCIONES PATRONALES A FONDOS DE PENSIONES Y OTROS FONDOS DE CAPITALIZACIÓN</t>
  </si>
  <si>
    <t xml:space="preserve">0.05.01 </t>
  </si>
  <si>
    <t>Contribución Patronal al Seguro de Pensiones de la Caja Costarricense del Seguro Social.</t>
  </si>
  <si>
    <t>Pago de cargas sociales para el aporte patronal a los fondos de pensiones, correspondiente al 5.25% del salario de los funcionarios.</t>
  </si>
  <si>
    <t xml:space="preserve">0.05.02 </t>
  </si>
  <si>
    <t>Aporte Patronal al Régimen Obligatorio de Pensiones Complementarias.</t>
  </si>
  <si>
    <t xml:space="preserve">0.05.03 </t>
  </si>
  <si>
    <t>Aporte Patronal al Fondo de Capitalización Laboral</t>
  </si>
  <si>
    <t xml:space="preserve">0.05.05 </t>
  </si>
  <si>
    <t>Contribución Patronal a fondos administrados por entes privados</t>
  </si>
  <si>
    <t>Aporte Patronal por incorporación de funcionarios del Archivo Nacional a la Asociación Solidarista del Ministerio de Cultura y Juventud.</t>
  </si>
  <si>
    <t xml:space="preserve"> SERVICIOS</t>
  </si>
  <si>
    <t xml:space="preserve">1.02      </t>
  </si>
  <si>
    <t>SERVICIOS BÁSICOS</t>
  </si>
  <si>
    <t xml:space="preserve">1.02.01 </t>
  </si>
  <si>
    <t>Servicio de agua y alcantarillado</t>
  </si>
  <si>
    <t>Departamento Administrativo Financiero</t>
  </si>
  <si>
    <t xml:space="preserve">1.02.02 </t>
  </si>
  <si>
    <t>Servicio de energía eléctrica</t>
  </si>
  <si>
    <t xml:space="preserve">1.02.03 </t>
  </si>
  <si>
    <t>Servicio de correo</t>
  </si>
  <si>
    <t xml:space="preserve">Departamento de Archivo Notarial </t>
  </si>
  <si>
    <t xml:space="preserve">1.02.04 </t>
  </si>
  <si>
    <t>Servicio de telecomunicaciones</t>
  </si>
  <si>
    <t>Departamento de Tecnologías de Información</t>
  </si>
  <si>
    <t xml:space="preserve">1.02.99 </t>
  </si>
  <si>
    <t>Otros servicios básicos</t>
  </si>
  <si>
    <t xml:space="preserve">1.03      </t>
  </si>
  <si>
    <t>SERVICIOS COMERCIALES Y FINANCIEROS</t>
  </si>
  <si>
    <t xml:space="preserve">1.03.01 </t>
  </si>
  <si>
    <t>Información</t>
  </si>
  <si>
    <t>Departamento Servicios Archivísticos Externos</t>
  </si>
  <si>
    <t xml:space="preserve">1.03.03 </t>
  </si>
  <si>
    <t>Impresión, encuadernación y otros</t>
  </si>
  <si>
    <t>Departamento de Archivo Histórico</t>
  </si>
  <si>
    <t xml:space="preserve">1.03.06 </t>
  </si>
  <si>
    <t>Comisiones y gastos por servicios financieros y comerciales</t>
  </si>
  <si>
    <t xml:space="preserve">Financiero Contable: Pago de comisiones bancarias por cobro de bienes y servicios con tarjetas de crédito y de débito.
Pago de comisiones a los bancos: Central de Costa Rica y de Costa Rica, por venta de Timbre de Archivo Nacional.
Gasto por descuentos en venta de timbre de Archivo Nacional (6%) </t>
  </si>
  <si>
    <t xml:space="preserve">1.03.07 </t>
  </si>
  <si>
    <t>Servicios de transferencia electrónica de información</t>
  </si>
  <si>
    <t xml:space="preserve">1.04      </t>
  </si>
  <si>
    <t>SERVICIOS DE GESTIÓN Y APOYO</t>
  </si>
  <si>
    <t xml:space="preserve">1.04.04 </t>
  </si>
  <si>
    <t>Servicios en ciencias económicas y sociales</t>
  </si>
  <si>
    <t>1.04.06</t>
  </si>
  <si>
    <t>Servicios Generales</t>
  </si>
  <si>
    <t>Departamento de Conservación</t>
  </si>
  <si>
    <t>1.04.99</t>
  </si>
  <si>
    <t>Otros servicios de gestión y apoyo</t>
  </si>
  <si>
    <t xml:space="preserve">1.05      </t>
  </si>
  <si>
    <t>GASTOS DE VIAJE Y DE TRANSPORTE</t>
  </si>
  <si>
    <t xml:space="preserve">1.05.01 </t>
  </si>
  <si>
    <t>Transporte dentro del país</t>
  </si>
  <si>
    <t xml:space="preserve">1.05.02 </t>
  </si>
  <si>
    <t>Viáticos dentro del país</t>
  </si>
  <si>
    <t>1.06</t>
  </si>
  <si>
    <t>SEGUROS, REASEGUROS Y OTRAS OBLIGACIONES</t>
  </si>
  <si>
    <t xml:space="preserve">1.06.01 </t>
  </si>
  <si>
    <t>Seguros</t>
  </si>
  <si>
    <t xml:space="preserve">1.07      </t>
  </si>
  <si>
    <t>CAPACITACIÓN Y PROTOCOLO</t>
  </si>
  <si>
    <t xml:space="preserve">1.07.01 </t>
  </si>
  <si>
    <t>Actividades de capacitación</t>
  </si>
  <si>
    <t>Actividades de capacitación incluidas en el plan de capacitación institucional</t>
  </si>
  <si>
    <t>Auditoría Interna</t>
  </si>
  <si>
    <t>Cursos de actualización necesarios para mantener la competencias de la Auditoría Interna</t>
  </si>
  <si>
    <t xml:space="preserve">1.07.02 </t>
  </si>
  <si>
    <t>Actividades protocolarias y sociales</t>
  </si>
  <si>
    <t>MANTENIMIENTO Y REPARACIÓN</t>
  </si>
  <si>
    <t xml:space="preserve">1.08.01 </t>
  </si>
  <si>
    <t>Mantenimiento de edificios y locales</t>
  </si>
  <si>
    <t>Compra del servicio de descarga y recarga de todos los extintores de fuego de la institución, incluyendo la realización de pruebas hidrostáticas a cada uno de ellos.</t>
  </si>
  <si>
    <t xml:space="preserve">1.08.04 </t>
  </si>
  <si>
    <t>Mantenimiento y reparación de maquinaria y equipo de producción</t>
  </si>
  <si>
    <t>Mantenimiento de un montacargas ubicado en la tercera etapa.  (COD BPIP 002410 Obras y equipamientos menores para operación del Archivo Nacional)</t>
  </si>
  <si>
    <t xml:space="preserve">1.08.05 </t>
  </si>
  <si>
    <t>Mantenimiento y reparación de equipo de transporte</t>
  </si>
  <si>
    <t xml:space="preserve">1.08.06 </t>
  </si>
  <si>
    <t>Mantenimiento y reparación de equipo de comunicación</t>
  </si>
  <si>
    <t xml:space="preserve">1.08.07 </t>
  </si>
  <si>
    <t>Mantenimiento y reparación de equipo y mobiliario de oficina</t>
  </si>
  <si>
    <t>Servicios Generales: Mantenimiento del sistema de aires acondicionados  de la institución y  extractores (12,000,000,00), reparaciones que se requieran.</t>
  </si>
  <si>
    <t xml:space="preserve">1.08.08 </t>
  </si>
  <si>
    <t>Mantenimiento y reparación de equipo de cómputo y sistemas de información</t>
  </si>
  <si>
    <t>Compra del servicio de mantenimiento preventivo y correctivo de los escáneres del departamento.</t>
  </si>
  <si>
    <t xml:space="preserve">1.08.99 </t>
  </si>
  <si>
    <t>Mantenimiento y reparación de otros equipos</t>
  </si>
  <si>
    <t>Pago del servicio de mantenimiento de las guillotinas y prensas manuales y electrónicas y de las cámaras fotográficas del departamento.</t>
  </si>
  <si>
    <t xml:space="preserve">1.09      </t>
  </si>
  <si>
    <t>IMPUESTOS</t>
  </si>
  <si>
    <t xml:space="preserve">1.09.99 </t>
  </si>
  <si>
    <t>Otros impuestos</t>
  </si>
  <si>
    <t>MATERIALES Y SUMINISTROS</t>
  </si>
  <si>
    <t xml:space="preserve">2 .01     </t>
  </si>
  <si>
    <t>PRODUCTOS QUÍMICOS Y CONEXOS</t>
  </si>
  <si>
    <t xml:space="preserve">2.01.01 </t>
  </si>
  <si>
    <t>Combustibles y lubricantes</t>
  </si>
  <si>
    <t xml:space="preserve">2.01.02 </t>
  </si>
  <si>
    <t>Productos farmacéuticos y medicinales</t>
  </si>
  <si>
    <t>Compra de alcohol de 70 o más grados para la desinfección de documentos y estanterías.</t>
  </si>
  <si>
    <t xml:space="preserve">2.01.04 </t>
  </si>
  <si>
    <t>Tintas, pinturas y diluyentes</t>
  </si>
  <si>
    <t xml:space="preserve">Compra de cilindros de tinta para la impresora Work Centre 3225.                                                                </t>
  </si>
  <si>
    <t xml:space="preserve">2.01.99 </t>
  </si>
  <si>
    <t>Otros productos químicos</t>
  </si>
  <si>
    <t>Compra de insecticida, Timsen, caboximetilcelulosa e hidróxido de calcio para los trabajos de desinfección y limpieza de documentos.</t>
  </si>
  <si>
    <t xml:space="preserve">2.03    </t>
  </si>
  <si>
    <t>MATERIALES Y PRODUCTOS DE USO EN LA  CONSTRUCCIÓN Y MANTENIMIENTO</t>
  </si>
  <si>
    <t xml:space="preserve">2.03.01 </t>
  </si>
  <si>
    <t>Materiales y productos metálicos</t>
  </si>
  <si>
    <t xml:space="preserve">2.03.02 </t>
  </si>
  <si>
    <t>Materiales y productos minerales y asfálticos</t>
  </si>
  <si>
    <t xml:space="preserve">2.03.03 </t>
  </si>
  <si>
    <t>Madera y sus derivados</t>
  </si>
  <si>
    <t xml:space="preserve">2.03.04 </t>
  </si>
  <si>
    <t>Materiales y productos eléctricos, telefónicos y de cómputo</t>
  </si>
  <si>
    <t xml:space="preserve">2.03.05 </t>
  </si>
  <si>
    <t>Materiales y productos de vidrio</t>
  </si>
  <si>
    <t xml:space="preserve">2.03.06 </t>
  </si>
  <si>
    <t>Materiales y productos de plástico</t>
  </si>
  <si>
    <t>Servicios Generales: Compra de accesorios de PVC para reparación de tuberías y accesorios para reparación de lavatorios y servicios sanitarios ¢125.000. Compra de maceteros plásticos para jardinería ¢50.000. Total ₡175,000</t>
  </si>
  <si>
    <t>Compra de contenedores plásticos para conservar filmes de 16 y 35 milímetros, así como plástico burbuja para embalar exposiciones y plástico corriente para montaje de exposiciones de documentos.</t>
  </si>
  <si>
    <t xml:space="preserve">2.03.99 </t>
  </si>
  <si>
    <t>Otros materiales y productos de uso en la construcción</t>
  </si>
  <si>
    <t xml:space="preserve">2.04      </t>
  </si>
  <si>
    <t>HERRAMIENTAS, REPUESTOS Y ACCESORIOS</t>
  </si>
  <si>
    <t xml:space="preserve">2.04.01 </t>
  </si>
  <si>
    <t>Herramientas e instrumentos</t>
  </si>
  <si>
    <t>Compra de herramientas manuales para realizar los trabajos de restauración y encuadernación.</t>
  </si>
  <si>
    <t xml:space="preserve">2.04.02 </t>
  </si>
  <si>
    <t>Repuestos y accesorios</t>
  </si>
  <si>
    <t>Compra de repuestos para las maquinarias y equipos para el trabajo en el departamento.</t>
  </si>
  <si>
    <t xml:space="preserve">2.99      </t>
  </si>
  <si>
    <t>ÚTILES, MATERIALES Y SUMINISTROS DIVERSOS</t>
  </si>
  <si>
    <t xml:space="preserve">2.99.01 </t>
  </si>
  <si>
    <t>Útiles y materiales de oficina y cómputo</t>
  </si>
  <si>
    <t>Compra de cinta adhesiva, bolígrafos, cemento industrial color amarillo, hilo nylon, lápices de grafito, cinta adhesiva de doble contacto y cubetas con pegamento blanco para los montajes de exposiciones, trabajos de encuadernación y labores de oficina.</t>
  </si>
  <si>
    <t>Útiles necesarios para el funcionamiento de la Auditoría</t>
  </si>
  <si>
    <t xml:space="preserve">2.99.02 </t>
  </si>
  <si>
    <t>Útiles y materiales médico, hospitalario y de investigación</t>
  </si>
  <si>
    <t xml:space="preserve">2.99.03 </t>
  </si>
  <si>
    <t>Productos de papel, cartón e impresos</t>
  </si>
  <si>
    <t>Compra de cartulina brístol, dúplex y manila, cartón 80, papel de encuadernación y Kimberly y papeles japoneses para los trabajos de encuadernación y restauración.</t>
  </si>
  <si>
    <t>Papelería necesaria para imprimir oficios e informes</t>
  </si>
  <si>
    <t xml:space="preserve">2.99.04 </t>
  </si>
  <si>
    <t>Textiles y vestuario</t>
  </si>
  <si>
    <t>Compra de tela army color verde olivo, gabachas de protección y lona secante e hilo de cáñamo para los trabajos de encuadernación</t>
  </si>
  <si>
    <t xml:space="preserve">2.99.05 </t>
  </si>
  <si>
    <t>Útiles y materiales de limpieza</t>
  </si>
  <si>
    <t>Compra de detergente líquido neutro para el lavado de documentos.</t>
  </si>
  <si>
    <t xml:space="preserve">2.99.06 </t>
  </si>
  <si>
    <t>Útiles y materiales de resguardo y seguridad</t>
  </si>
  <si>
    <t xml:space="preserve">2.99.07 </t>
  </si>
  <si>
    <t>Útiles y materiales de cocina y comedor</t>
  </si>
  <si>
    <t xml:space="preserve">2.99.99 </t>
  </si>
  <si>
    <t>Otros útiles, materiales y suministros</t>
  </si>
  <si>
    <t>BIENES DURADEROS</t>
  </si>
  <si>
    <t xml:space="preserve">5.01     </t>
  </si>
  <si>
    <t xml:space="preserve"> MAQUINARIA, EQUIPO Y MOBILIARIO</t>
  </si>
  <si>
    <t xml:space="preserve">5.01.03 </t>
  </si>
  <si>
    <t>Equipo de comunicación</t>
  </si>
  <si>
    <t xml:space="preserve">5.99 </t>
  </si>
  <si>
    <t>BIENES DURADEROS DIVERSOS</t>
  </si>
  <si>
    <t xml:space="preserve">5.99.03 </t>
  </si>
  <si>
    <t>Bienes intangibles</t>
  </si>
  <si>
    <t xml:space="preserve">6.01 </t>
  </si>
  <si>
    <t>TRANSFERENCIAS CORRIENTES AL SECTOR PÚBLICO</t>
  </si>
  <si>
    <t xml:space="preserve">6.01.03 </t>
  </si>
  <si>
    <t>Transferencias corrientes a Instituciones Descentralizadas no Empresariales</t>
  </si>
  <si>
    <t>Cuotas patronales seguro de salud, por el pago de pensiones y jubilaciones a cargo del Presupuesto Nacional, del Seguro de Pensiones de la Caja Costarricense del Seguro Social y del Régimen no Contributivo de Pensiones, entre otros</t>
  </si>
  <si>
    <t>TRANSFERENCIAS CORRIENTES A PERSONAS</t>
  </si>
  <si>
    <t xml:space="preserve">6.02.99 </t>
  </si>
  <si>
    <t>Otras transferencias a personas</t>
  </si>
  <si>
    <t>PRESTACIONES</t>
  </si>
  <si>
    <t xml:space="preserve">6.03.01 </t>
  </si>
  <si>
    <t>Prestaciones legales</t>
  </si>
  <si>
    <t xml:space="preserve">6.03.99 </t>
  </si>
  <si>
    <t>Otras prestaciones a terceras personas</t>
  </si>
  <si>
    <t>OTRAS TRANSFERENCIAS CORRIENTES AL SECTOR PRIVADO</t>
  </si>
  <si>
    <t xml:space="preserve">6.06.01 </t>
  </si>
  <si>
    <t>Indemnizaciones</t>
  </si>
  <si>
    <t xml:space="preserve">6.07 </t>
  </si>
  <si>
    <t>TRANSFERENCIAS CORRIENTES AL SECTOR EXTERNO</t>
  </si>
  <si>
    <t xml:space="preserve">6.07.01 </t>
  </si>
  <si>
    <t>Transferencias corrientes a organismos internacionales</t>
  </si>
  <si>
    <t>CLASIFICACION DE GASTOS</t>
  </si>
  <si>
    <t>GLOBAL</t>
  </si>
  <si>
    <t>TOTAL
PRESUPUESTO</t>
  </si>
  <si>
    <t>No.1</t>
  </si>
  <si>
    <t>No.2</t>
  </si>
  <si>
    <t>No.3</t>
  </si>
  <si>
    <t xml:space="preserve">0.01.02 </t>
  </si>
  <si>
    <t>Jornales</t>
  </si>
  <si>
    <t xml:space="preserve">0.01.03 </t>
  </si>
  <si>
    <t>Servicios especiales</t>
  </si>
  <si>
    <t>0.01.04</t>
  </si>
  <si>
    <t>Sueldos a base de comisión</t>
  </si>
  <si>
    <t>0.02.02</t>
  </si>
  <si>
    <t>Recargo de funciones</t>
  </si>
  <si>
    <t xml:space="preserve">0.02.03 </t>
  </si>
  <si>
    <t>Disponibilidad laboral</t>
  </si>
  <si>
    <t>0.02.04</t>
  </si>
  <si>
    <t>Compensación de vacaciones</t>
  </si>
  <si>
    <t xml:space="preserve">0.04.02 </t>
  </si>
  <si>
    <t>Contribución Patronal al Instituto Mixto de Ayuda Social</t>
  </si>
  <si>
    <t xml:space="preserve">0.04.03 </t>
  </si>
  <si>
    <t>Contribución Patronal al Instituto Nacional de Aprendizaje</t>
  </si>
  <si>
    <t xml:space="preserve">0.04.04 </t>
  </si>
  <si>
    <t>Contribución Patronal al Fondo de Desarrollo Social y Asignaciones Familiares.</t>
  </si>
  <si>
    <t xml:space="preserve">0.05.04 </t>
  </si>
  <si>
    <t>Contribución Patronal a otros fondos administrados por entes públicos.</t>
  </si>
  <si>
    <t xml:space="preserve">0 .99 </t>
  </si>
  <si>
    <t>REMUNERACIONES DIVERSAS</t>
  </si>
  <si>
    <t xml:space="preserve">0. 99. 01 </t>
  </si>
  <si>
    <t>Gastos de representación personal</t>
  </si>
  <si>
    <t xml:space="preserve">0 .99. 99 </t>
  </si>
  <si>
    <t>Otras remuneraciones</t>
  </si>
  <si>
    <t xml:space="preserve">1.01      </t>
  </si>
  <si>
    <t>ALQUILERES</t>
  </si>
  <si>
    <t xml:space="preserve">1.01.01 </t>
  </si>
  <si>
    <t>Alquiler de edificios, locales y terrenos</t>
  </si>
  <si>
    <t>1.01.02</t>
  </si>
  <si>
    <t>Alquiler de maquinaria, equipo y mobiliario</t>
  </si>
  <si>
    <t xml:space="preserve">1.01.03 </t>
  </si>
  <si>
    <t>Alquiler de equipo de cómputo</t>
  </si>
  <si>
    <t xml:space="preserve">1.01.04 </t>
  </si>
  <si>
    <t>Alquiler y derechos para telecomunicaciones</t>
  </si>
  <si>
    <t xml:space="preserve">1.01.99 </t>
  </si>
  <si>
    <t>Otros alquileres</t>
  </si>
  <si>
    <t xml:space="preserve">1.03.02 </t>
  </si>
  <si>
    <t>Publicidad y propaganda</t>
  </si>
  <si>
    <t xml:space="preserve">1.03.04 </t>
  </si>
  <si>
    <t>Transporte de bienes</t>
  </si>
  <si>
    <t xml:space="preserve">1.03.05 </t>
  </si>
  <si>
    <t>Servicios aduaneros</t>
  </si>
  <si>
    <t>Servicios de tecnologías de información</t>
  </si>
  <si>
    <t xml:space="preserve">1.04.01 </t>
  </si>
  <si>
    <t xml:space="preserve">Servicios en ciencias de la salud </t>
  </si>
  <si>
    <t xml:space="preserve">1.04.02 </t>
  </si>
  <si>
    <t>Servicios jurídicos</t>
  </si>
  <si>
    <t xml:space="preserve">1.04.03 </t>
  </si>
  <si>
    <t>Servicios de ingeniería y arquitectura</t>
  </si>
  <si>
    <t xml:space="preserve">1.04.05 </t>
  </si>
  <si>
    <t>Servicios informáticos</t>
  </si>
  <si>
    <t xml:space="preserve">1.04.06 </t>
  </si>
  <si>
    <t>Servicios generales</t>
  </si>
  <si>
    <t xml:space="preserve">1.05.03 </t>
  </si>
  <si>
    <t>Transporte en el exterior</t>
  </si>
  <si>
    <t xml:space="preserve">1.05.04 </t>
  </si>
  <si>
    <t>Viáticos en el exterior</t>
  </si>
  <si>
    <t xml:space="preserve">1.06.02 </t>
  </si>
  <si>
    <t>Reaseguros</t>
  </si>
  <si>
    <t xml:space="preserve">1.06.03 </t>
  </si>
  <si>
    <t>Obligaciones por contratos de seguros</t>
  </si>
  <si>
    <t xml:space="preserve">1.07.03 </t>
  </si>
  <si>
    <t>Gastos de representación institucional</t>
  </si>
  <si>
    <t xml:space="preserve">1.08      </t>
  </si>
  <si>
    <t xml:space="preserve">1.08.02 </t>
  </si>
  <si>
    <t>Mantenimiento de vías de comunicación</t>
  </si>
  <si>
    <t xml:space="preserve">1.08.03 </t>
  </si>
  <si>
    <t>Mantenimiento de instalaciones y otras obras</t>
  </si>
  <si>
    <t xml:space="preserve">1.09.01 </t>
  </si>
  <si>
    <t>Impuestos sobre ingresos y utilidades</t>
  </si>
  <si>
    <t xml:space="preserve">1.09.02 </t>
  </si>
  <si>
    <t>Impuestos sobre bienes inmuebles</t>
  </si>
  <si>
    <t xml:space="preserve">1.09.03 </t>
  </si>
  <si>
    <t>Impuestos de patentes</t>
  </si>
  <si>
    <t xml:space="preserve">1.99     </t>
  </si>
  <si>
    <t>SERVICIOS DIVERSOS</t>
  </si>
  <si>
    <t xml:space="preserve">1.99.01 </t>
  </si>
  <si>
    <t>Servicios de regulación</t>
  </si>
  <si>
    <t xml:space="preserve">1.99.02 </t>
  </si>
  <si>
    <t>Intereses moratorios y multas</t>
  </si>
  <si>
    <t xml:space="preserve">1.99.03 </t>
  </si>
  <si>
    <t>Gastos de oficinas en el exterior</t>
  </si>
  <si>
    <t xml:space="preserve">1.99.04 </t>
  </si>
  <si>
    <t>Gastos de misiones especiales en el exterior</t>
  </si>
  <si>
    <t xml:space="preserve">1.99.05 </t>
  </si>
  <si>
    <t>Deducibles</t>
  </si>
  <si>
    <t xml:space="preserve">1.99.99 </t>
  </si>
  <si>
    <t>Otros servicios no especificados</t>
  </si>
  <si>
    <t xml:space="preserve">2.01.03 </t>
  </si>
  <si>
    <t>Productos veterinarios</t>
  </si>
  <si>
    <t>Otros productos químicos y conexos</t>
  </si>
  <si>
    <t xml:space="preserve">2.02      </t>
  </si>
  <si>
    <t>ALIMENTOS Y PRODUCTOS AGROPECUARIOS</t>
  </si>
  <si>
    <t xml:space="preserve">2.02.01 </t>
  </si>
  <si>
    <t>Productos pecuarios y otras especies</t>
  </si>
  <si>
    <t xml:space="preserve">2.02.02 </t>
  </si>
  <si>
    <t>Productos agroforestales</t>
  </si>
  <si>
    <t xml:space="preserve">2.02.03 </t>
  </si>
  <si>
    <t>Alimentos y bebidas</t>
  </si>
  <si>
    <t xml:space="preserve">2.02.04 </t>
  </si>
  <si>
    <t>Alimentos para animales</t>
  </si>
  <si>
    <t>BIENES PARA LA PRODUCCIÓN Y COMERCIALIZACIÓN</t>
  </si>
  <si>
    <t xml:space="preserve">2.05.01 </t>
  </si>
  <si>
    <t>Materia prima</t>
  </si>
  <si>
    <t xml:space="preserve">2.05.02 </t>
  </si>
  <si>
    <t>Productos terminados</t>
  </si>
  <si>
    <t xml:space="preserve">2.05.03 </t>
  </si>
  <si>
    <t>Energía eléctrica</t>
  </si>
  <si>
    <t xml:space="preserve">2.05.99 </t>
  </si>
  <si>
    <t>Otros bienes para la producción y comercialización</t>
  </si>
  <si>
    <t xml:space="preserve">5.01.01 </t>
  </si>
  <si>
    <t>Maquinaria y equipo para la producción</t>
  </si>
  <si>
    <t xml:space="preserve">5.01.02 </t>
  </si>
  <si>
    <t>Equipo de transporte</t>
  </si>
  <si>
    <t xml:space="preserve">5.01.04 </t>
  </si>
  <si>
    <t>Equipo y mobiliario de oficina</t>
  </si>
  <si>
    <t xml:space="preserve">5.01.05 </t>
  </si>
  <si>
    <t>Equipo de cómputo</t>
  </si>
  <si>
    <t xml:space="preserve">5.01.06 </t>
  </si>
  <si>
    <t>Equipo sanitario, de laboratorio e investigación</t>
  </si>
  <si>
    <t>5.01.07</t>
  </si>
  <si>
    <t>Equipo y mobiliario educacional, deportivo y recreativo</t>
  </si>
  <si>
    <t xml:space="preserve">5.01.99 </t>
  </si>
  <si>
    <t>Maquinaria, equipo y mobiliario diverso</t>
  </si>
  <si>
    <t>CONSTRUCCIONES, ADICIONES Y MEJORAS</t>
  </si>
  <si>
    <t xml:space="preserve">5.02.01 </t>
  </si>
  <si>
    <t>Edificios</t>
  </si>
  <si>
    <t xml:space="preserve">5.02.02 </t>
  </si>
  <si>
    <t>Vías de comunicación terrestre</t>
  </si>
  <si>
    <t xml:space="preserve">5.02.03 </t>
  </si>
  <si>
    <t>Vías férreas</t>
  </si>
  <si>
    <t xml:space="preserve">5.02.04 </t>
  </si>
  <si>
    <t>Obras marítimas y fluviales</t>
  </si>
  <si>
    <t xml:space="preserve">5.02.05 </t>
  </si>
  <si>
    <t>Aeropuertos</t>
  </si>
  <si>
    <t xml:space="preserve">5.02.06 </t>
  </si>
  <si>
    <t>Obras urbanísticas</t>
  </si>
  <si>
    <t xml:space="preserve">5.02.07 </t>
  </si>
  <si>
    <t>Instalaciones</t>
  </si>
  <si>
    <t xml:space="preserve">5.02.99 </t>
  </si>
  <si>
    <t>Otras construcciones, adiciones y mejoras</t>
  </si>
  <si>
    <t>BIENES PREEXISTENTES</t>
  </si>
  <si>
    <t xml:space="preserve">5.03.01 </t>
  </si>
  <si>
    <t>Terrenos</t>
  </si>
  <si>
    <t xml:space="preserve">5.03.02 </t>
  </si>
  <si>
    <t>Edificios preexistentes</t>
  </si>
  <si>
    <t xml:space="preserve">5.03.99 </t>
  </si>
  <si>
    <t>Otras obras preexistentes</t>
  </si>
  <si>
    <t xml:space="preserve">5.99.01 </t>
  </si>
  <si>
    <t>Semovientes</t>
  </si>
  <si>
    <t xml:space="preserve">5.99.02 </t>
  </si>
  <si>
    <t>Piezas y obras de colección</t>
  </si>
  <si>
    <t xml:space="preserve">5.99.99 </t>
  </si>
  <si>
    <t>Otros bienes duraderos</t>
  </si>
  <si>
    <t xml:space="preserve">6.01.01 </t>
  </si>
  <si>
    <t>Transferencias corrientes al Gobierno Central</t>
  </si>
  <si>
    <t xml:space="preserve">6.01.02 </t>
  </si>
  <si>
    <t>Transferencias corrientes a Órganos Desconcentrados</t>
  </si>
  <si>
    <t xml:space="preserve">6.01.04 </t>
  </si>
  <si>
    <t>Transferencias corrientes a Gobiernos Locales</t>
  </si>
  <si>
    <t xml:space="preserve">6.01.05 </t>
  </si>
  <si>
    <t>Transferencias corrientes a Empresas Públicas no Financieras</t>
  </si>
  <si>
    <t xml:space="preserve">6.01.06 </t>
  </si>
  <si>
    <t>Transferencias corrientes a Instituciones Públicas Financieras</t>
  </si>
  <si>
    <t xml:space="preserve">6.01.07 </t>
  </si>
  <si>
    <t>Dividendos</t>
  </si>
  <si>
    <t xml:space="preserve">6.01.08 </t>
  </si>
  <si>
    <t>Fondos en fideicomiso para gasto corriente</t>
  </si>
  <si>
    <t xml:space="preserve">6.01.09 </t>
  </si>
  <si>
    <t>Impuestos por transferir</t>
  </si>
  <si>
    <t xml:space="preserve">6.02.01 </t>
  </si>
  <si>
    <t>Becas a funcionarios</t>
  </si>
  <si>
    <t xml:space="preserve">6.02.02 </t>
  </si>
  <si>
    <t>Becas a terceras personas</t>
  </si>
  <si>
    <t xml:space="preserve">6.02.03 </t>
  </si>
  <si>
    <t>Ayudas a funcionarios</t>
  </si>
  <si>
    <t xml:space="preserve">6.03.02 </t>
  </si>
  <si>
    <t>Pensiones y jubilaciones contributivas</t>
  </si>
  <si>
    <t xml:space="preserve">6.03.03 </t>
  </si>
  <si>
    <t>Pensiones no contributivas</t>
  </si>
  <si>
    <t xml:space="preserve">6.03.04 </t>
  </si>
  <si>
    <t>Decimotercer mes de pensiones y jubilaciones</t>
  </si>
  <si>
    <t xml:space="preserve">Otras prestaciones </t>
  </si>
  <si>
    <t>TRANSFERENCIAS CORRIENTES A ENTIDADES PRIVADAS SIN FINES DE LUCRO</t>
  </si>
  <si>
    <t xml:space="preserve">6.04.01 </t>
  </si>
  <si>
    <t>Transferencias corrientes a asociaciones</t>
  </si>
  <si>
    <t xml:space="preserve">6.04.02 </t>
  </si>
  <si>
    <t>Transferencias corrientes a fundaciones</t>
  </si>
  <si>
    <t xml:space="preserve">6.04.03 </t>
  </si>
  <si>
    <t>Transferencias corrientes a cooperativas</t>
  </si>
  <si>
    <t xml:space="preserve">6.04.04 </t>
  </si>
  <si>
    <t>Transferencias corrientes a otras entidades privadas sin fines de lucro</t>
  </si>
  <si>
    <t>TRANSFERENCIAS CORRIENTES A EMPRESAS PRIVADAS</t>
  </si>
  <si>
    <t xml:space="preserve">6.05.01 </t>
  </si>
  <si>
    <t>Transferencias corrientes a empresas privadas</t>
  </si>
  <si>
    <t xml:space="preserve">6.06.02 </t>
  </si>
  <si>
    <t>Reintegros o devoluciones</t>
  </si>
  <si>
    <t xml:space="preserve">6.07.02 </t>
  </si>
  <si>
    <t>Otras transferencias corrientes al sector externo</t>
  </si>
  <si>
    <t>CUENTAS ESPECIALES</t>
  </si>
  <si>
    <t>CUENTAS ESPECIALES DIVERSAS</t>
  </si>
  <si>
    <t xml:space="preserve">9.01.01 </t>
  </si>
  <si>
    <t>Gastos confidenciales</t>
  </si>
  <si>
    <t xml:space="preserve">9.02  </t>
  </si>
  <si>
    <t>SUMAS SIN ASIGNACIÓN PRESUPUESTARIA</t>
  </si>
  <si>
    <t xml:space="preserve">9.02.01 </t>
  </si>
  <si>
    <t>Sumas libres sin asignación presupuestaria</t>
  </si>
  <si>
    <t xml:space="preserve">9.02.02 </t>
  </si>
  <si>
    <t>Sumas con destino específico sin asignación presupuestaria</t>
  </si>
  <si>
    <t>Servicios Generales: Mantenimiento y reparación de la central telefónica  (contrato de mantenimiento)(COD BPIP 002410 Obras y equipamientos menores para operación del Archivo Nacional)</t>
  </si>
  <si>
    <t xml:space="preserve">Servicios Generales Compra de combustibles para vehículos, planta eléctrica, bomba del sistema contra incendios, máquinas cortadoras de césped y aceite para estos equipos. </t>
  </si>
  <si>
    <t>Servicios Generales: Compra de luminarias ahorrativas de acuerdo al Plan de Eficiencia Energética, para continuar con el proceso de  sustitución de las luminarias de los edificios de la I y II etapa por lámparas que reduzcan el consumo eléctrico .     Adquisición de cables eléctricos y telefónicos, tomacorrientes, uniones, breakers, y otros materiales requeridos en el mantenimiento del sistema eléctrico y telefónico de la institución.</t>
  </si>
  <si>
    <t xml:space="preserve">Servicios Generales: Adquisición de servicios sanitarios, fluxómetros, mingitorios y otros materiales necesarios en el mantenimiento preventivo, correctivo y reducir el desperdicio de agua, así como los cartuchos de repuesto de los mingitorios secos.   </t>
  </si>
  <si>
    <t xml:space="preserve"> Servicios Generales: Compra de bolsas para basura grandes y de jardín, jabón líquido para manos, desinfectante, pledge, escobas, mechas, jabón lavaplatos, jabón en polvo (artículos para toda la institución) </t>
  </si>
  <si>
    <t>PRESUPUESTO DE GASTOS 2022</t>
  </si>
  <si>
    <t xml:space="preserve">Se presupuesta el pago de salarios para 119 funcionarios de acuerdo con las  indicaciones en los "Lineamientos sobre Formulación del Presupuesto de la República". </t>
  </si>
  <si>
    <t>Pago de tiempo extraordinario de funcionarios que lo requieran realizar tareas primordiales para la institución con el fin prioritario de atender actividades que no pueden ser realizadas en tiempo ordinario, por las características de las mismas y las condiciones en que deben ser ejecutadas</t>
  </si>
  <si>
    <t>Comprende el costo de los salarios a pagar al personal temporal, que se contrata para sustituir a diferentes funcionarios del programa con el fin de poder cubrir incapacidades, licencias, vacaciones, entre otras situaciones similares de considerable duración, de los titulares de las plazas, que en estos casos puede ser especializado o unipersonal, lo que hace necesaria la sustitución</t>
  </si>
  <si>
    <t>Dieta estimada para el 2022 para los miembros de la Junta Administrativa del Archivo Nacional: (2020=  ¢22.529,93.  Para un total de 2 miembros que devengan la dieta y por 48 sesiones. Lo solicitado corresponde al 50% de lo calculado, por cuanto dos miembros han renunciado a este pago.</t>
  </si>
  <si>
    <t>Tomando en cuenta la fecha de cumplimiento de la anualidad para cada funcionario se  proyecto el pago de las anualidades actuales.</t>
  </si>
  <si>
    <t>Salario Adicional o proporcional a pagar en el mes de diciembre de 2022, a los funcionarios de la institución.</t>
  </si>
  <si>
    <t>Pago de retribución salarial a pagar en el mes de enero 2022, a los funcionarios de la Institución.</t>
  </si>
  <si>
    <t>Para los profesionales con el incentivo de Carrera Profesional se proyectó un incremento puntos con respecto a la cantidad de puntos de carrera profesional al primer semestre 2021.</t>
  </si>
  <si>
    <t>Monto  para el cumplimiento de lo establecido en la Ley de Protección al Trabajador N° 7983, correspondiente al 3% del salario de los funcionarios. Es una obligación legal como patrono hacer frente a las cargas establecidas por Ley de la CCSS.</t>
  </si>
  <si>
    <t>Monto destinado para el cumplimiento de lo establecido en la Ley de Protección al Trabajador N° 7983, correspondiente al 1.5% del salario de los funcionarios. Es una obligación legal como patrono hacer frente a las cargas establecidas por Ley de la CCSS.</t>
  </si>
  <si>
    <t>Pago de  servicio de energía eléctrica para el año 2022, incluye incremento de un 10% por uso de aires acondicionados en nuevos depósitos de IV etapa del edificio.</t>
  </si>
  <si>
    <t>Pago de servicio de agua y alcantarillado para el año 2022, incluye incremento de tarifas</t>
  </si>
  <si>
    <t>Pagos de envío de documentos que producen las diferentes unidades de la Dirección General y Junta Administrativa y el IVA respectivo.</t>
  </si>
  <si>
    <t>Se requiere para el envío de reproducciones legales donde el usuario cancela el importe de correo</t>
  </si>
  <si>
    <t>Pago de servicio de telecomunicaciones para el año 2020, incluye incremento de un 10% en tarifas.¢1,200,000,00
Recursos Humanos: Para la comunicación de telegramas por RACSA para la atención de nóminas remitidas por Servicio Civil  ¢70.000,00. y el IVA respectivo.</t>
  </si>
  <si>
    <t xml:space="preserve">Se requiere para el pago mensual de los servicios de Internet vía fibra óptica primario a 70 Mbps, secundario a 40 Mbps e inalámbrico emergente a 40Mbps 
(862,831,85 mensuales 10,353,982,30 anuales+IVA)
¢11,700,000
(205,309,73 mensuales 2,463,716,81 anuales+IVA)
¢2,784,000 
(216,666 mensuales 2,600,000 anuales+IVA)
(200,000 mensuales 2,400,000 anuales+IVA)
¢2,712,000
</t>
  </si>
  <si>
    <t>Pago de servicios municipales de la institución para el año 2022 ¢1,750.000 y el IVA respectivo.
Consultorio Médico: Contratación de la recolección del material biopeligroso o infeccioso del consultorio médico ¢50,000,00</t>
  </si>
  <si>
    <t xml:space="preserve">_Para la publicación de circulares, directrices, resoluciones y otros documentos producidos en la Dirección General y Junta Administrativa, en el Diario Oficial La Gaceta: ¢540,000,000.00
_ Dentro de esta subpartida se incluye la suma de ¢60.000.00, para pautar con el SINART, S.A. de acuerdo con el inciso C. artículo 19 de la Ley 8346. </t>
  </si>
  <si>
    <t>Publicación de normas técnicas aprobadas por la Junta Administrativa del Archivo Nacional y resoluciones de la Comisión Nacional de Selección y Eliminación de Documentos</t>
  </si>
  <si>
    <t>Recursos Humanos: Para la publicación de nombramientos en propiedad y otros documentos de Recursos Humanos, en el Diario Oficial La Gaceta.Proveeduría: para la publicación en La Gaceta de contrataciones de licitaciones. ¢80.000</t>
  </si>
  <si>
    <t>Impresión de formularios de la Sala de Consulta y etiquetas identificadoras para cajas de archivo</t>
  </si>
  <si>
    <t>Digitalización de 4800 y tomos de protocolos notariales depositados, 4800 tomos nuevos y en actualizaciones 55500 imágenes totales: ¢144787253,94
Administración del sistema  INDEX con 2800 notarios: ¢214921084,03
Todo es cancelado por los notarios</t>
  </si>
  <si>
    <t xml:space="preserve">Para la compra de kit y renovación de firmas digitales.
</t>
  </si>
  <si>
    <t>Se requiere para el pago mensual de los servicios de correo electrónico institucional, y plataforma de trabajo colaborativo basadas en Sharepoint y herramientas de Office 365 con incremento de 10 cuentas de correo exchange y 5 de Office 365 necesarias para la demanda de este recurso (5,967,000 colones mensuales 6,062,940 anuales+IVA) 
¢6.742.710
Continuidad proyecto ADN para el Archivo Nacional en DC ICE y disponibilidad de 9TB de almacenamineto seguro (2,191,592,92 mensuales 26,299,115,04 anuales +IVA)
¢29,718,000</t>
  </si>
  <si>
    <t>Servicio de digitalización de documentos en soporte analógico (videos y fotografías)</t>
  </si>
  <si>
    <t>Para la contratación de  una auditoría en Estados Financieros del año 2021 y una forense  para cumplir con lo que solicita el Ministerio de Cultura y Juventud según Circular DVMA-011-2016. ¢5,000,000,00</t>
  </si>
  <si>
    <t xml:space="preserve">Servicios Generales: . Pago de los servicios de seguridad y vigilancia del edificio (I, II y III Etapas) ¢110.000.000.00   Pago del servicio de limpieza del edificio ¢68.700.000,00
Destrucción por ilegibilidad y acopio de documentos que ya cumplieron su vigencia administrativa y legal. El costo promedio es $0,30xKg. Aproximado 800kg. (¢200,000,00)
</t>
  </si>
  <si>
    <t xml:space="preserve">Servicio de enmarcado de los afiches sobre actividades del Archivo Nacional. 
</t>
  </si>
  <si>
    <t xml:space="preserve">Servicios Generales: Pago de la revisión técnica vehicular de las 2 unidades de la institución, ¢40,000,00
Contratación de los Servicios Técnicos Archivísticos de un estudiante de la carrera de Archivística, que colabore en labores técnicas propias de la gestión de documentos de la institución, tanto en archivos de gestión como en el Archivo Central.  (3 meses)
(Puesto no profesional: Técnico de Servicio Civil 3). ¢1,845,000,00
</t>
  </si>
  <si>
    <t xml:space="preserve">Compra del servicio de fumigación de todas las instalaciones del Archivo Nacional y servicio de afiliado de cuchillas   ¢600,000,00    </t>
  </si>
  <si>
    <t>Viáticos para realizar inspecciones en zonas fuera del Área Metropolitana</t>
  </si>
  <si>
    <t xml:space="preserve">Pago de seguros de edificio, equipos y vehículos del Archivo Nacional ¢33,000,000,00
Pago de seguro de riesgos del trabajo de los funcionarios del Archivo Nacional. ¢5,000,000,00
</t>
  </si>
  <si>
    <t>_Actividades de actualización profesional para el personal de la Dirección General: ¢150.000,00 
_Comisión Auxiliar de Emergencias: Actividades de capacitación para miembros del Comité y Brigadas en: curso de RCP y primeros Auxilios Básicos.  ¢450.000.00</t>
  </si>
  <si>
    <t>Contratar la impartición de sesiones de capacitación para el uso y operación de los escáneres planetarios nuevos del Área de Reprografía.</t>
  </si>
  <si>
    <t xml:space="preserve">Para matrícula en actividades de capacitación del personal del Departamento Administrativo Financiero </t>
  </si>
  <si>
    <t>Para realizar trabajos de reparación del sistema eléctrico del edificio, según diagnóstico del sistema eléctrico de la I y  II etapas, así como de la casa de máquinas del edificio, realizado a finales del año 2020, (¢24,000,000,00)
Reparaciones menores (fosa septica de la III etapa, pintura de estructuras, repacion de sistemas luminicos de exterior, sellado de filtraciones en ventaneria, reparacion de pisos en comedor y baños que se han desprendido los azulejos, entre otros) ¢4,000,000,00</t>
  </si>
  <si>
    <t>Servicios Generales: Provisión para mantenimiento preventivo y correctivo de planta de respaldo eléctrico.800,000,00  Mantenimiento del sistema de bombeo de agua potable.1,850,000,00    Mantenimiento de la bomba contra incendios. 1,250,000,00  Mantenimiento de equipo de jardinería. 500,000,00  Mantenimiento de elevador del núcleo central. 1,900,000,00 Mantenimiento del sistema de detección de humo.1,000,000,00</t>
  </si>
  <si>
    <t>Servicios Generales: Mantenimiento basico de los equipos móviles de la institución ¢100.000.00 (COD BPIP 002410 Obras y equipamientos menores para operación del Archivo Nacional)</t>
  </si>
  <si>
    <t xml:space="preserve">_Mantenimiento preventivo y correctivo de las impresoras de la Dirección General y Junta Administrativa. ¢200.000.00 (COD BPIP 002410 Obras y equipamientos menores para operación del Archivo Nacional)
_ Para dar mantenimiento a la plataforma o sufragar otros requerimientos tecnológicos relacionados con el buen desempeño de la RAN: ¢ 500.000,00 </t>
  </si>
  <si>
    <t>Mantenimiento y asesoría especializada para el sistema Atom (2.800.000)
Servicio de mantenimiento preventivo, correctivo y repuestos para impresoras (350.000)</t>
  </si>
  <si>
    <t>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 (2,389,380,53 colones anuales+IVA)
¢2,700,000
Mantenimiento al sistema de respaldo eléctrico del centro de datos del archivo nacional
(617,500 colones mensuales 1,852,500 anuales+IVA)
¢2,093,325
Se requiere para la suscripción de un contrasto de mantenimiento preventivo y correctivo para el sistema de acceso a areas restrnguidas por huella y sus dispositivos 1,327,433,62 anuales +IVA
¢1,000,000
Se requiere para la suscripción de un contrasto de mantenimiento preventivo y correctivo para los dispositivos de impresión institucionales 973,461,321 anuales +IVA
¢1,100,000</t>
  </si>
  <si>
    <t>Mantenimiento de tres impresoras laser, tres veces al año.Contrato anual para el control de filas. 40 horas para mejoras al SAN</t>
  </si>
  <si>
    <t xml:space="preserve"> Mantenimiento de impresora de oficina e impresora de carnets de identificación de funcionarios ¢200.000  </t>
  </si>
  <si>
    <t>Para poner en operación  el software Audinet y volver a  instalar las bases dedatos para hacer  operativa la herramienta Audinet.</t>
  </si>
  <si>
    <t>Servicios Generales: Pagos de derechos de circulación de los equipos móviles ¢85,000,00</t>
  </si>
  <si>
    <t xml:space="preserve">Comisión Auxiliar de  Emergencias: Para la compra de insumos necesarios en los botiquines de emergencias tanto medicamentos como productos de consumo ante una eventualidad. </t>
  </si>
  <si>
    <t xml:space="preserve">Para la compra de los productos consumibles en la consulta externa del consultorio médico, así como de medicamentos fuera del cuadro de la CCSS como decatileno, tiocolchicosido, alcohol, clorexidina, entre otros </t>
  </si>
  <si>
    <t>Para la compra de tóner para impresoras, fotocopiadoras y sellos.</t>
  </si>
  <si>
    <t>Tóner para impresoras y multifuncional</t>
  </si>
  <si>
    <t>Toners para versalink,  toner para la work centre,  tonners para Kyocera distintos modelos, Konica minolta
Se usaran en la venta de constancias</t>
  </si>
  <si>
    <t>Compra de tonner y tintas</t>
  </si>
  <si>
    <t>Servicios Generales: Químicos de jardinería duretan y silicon para solucionar filtraciones</t>
  </si>
  <si>
    <t xml:space="preserve">Servicios Generales:  platinas   y angulares para reparaciones menores y mantenimiento de edificios, cacheras de fregadero o lavatorio </t>
  </si>
  <si>
    <t xml:space="preserve">Servicios Generales: Adquisición de sacos de cemento , concremix, pegamix y bondex para reparación aceras,  fragua, piso ceramico  materiales necesarios en el mantenimiento preventivo y correctivo de la institución. </t>
  </si>
  <si>
    <t xml:space="preserve">Servicios Generales: Adquisición de reglas de madera,   materiales necesarios en el mantenimiento preventivo y correctivo de la institución. </t>
  </si>
  <si>
    <t>Compra de 6 cámaras de video y 6 micrófonos para computadoras de escritorio nuevas (estaciones de trabajo) del Área de Reprografía, así como otras de las áreas de Restauración y Encuadernación para poder mantener reuniones virtuales de trabajo.</t>
  </si>
  <si>
    <t xml:space="preserve">Servicios Generales: Adquisición de vidrios para reponer algún vidrio quebrado en la institución </t>
  </si>
  <si>
    <t xml:space="preserve"> Escalerillas para la facilitación de documentos</t>
  </si>
  <si>
    <t xml:space="preserve">Servicios Generales: Corta cetos de jardineria. </t>
  </si>
  <si>
    <t>Repuestos para impresoras, fotocopiadora y montacargas</t>
  </si>
  <si>
    <t xml:space="preserve">Servicios Generales: Adquisición de baterías, repuestos varios para equipo de jardineria </t>
  </si>
  <si>
    <t xml:space="preserve">
Se requiere para la aduisición de repuesto para equipos de cómputo y periféricos </t>
  </si>
  <si>
    <t xml:space="preserve">_Para la 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t>
  </si>
  <si>
    <t xml:space="preserve"> sellos de recibido por correo postal, grapas, almohadillas para sellos, lapiceros, sellos error, fechadores, almohadillas para sellos, prensas para folders, humedecedor de dedos, perforadoras industriales, etiquetas,  perforadoras pequeñas y normales, goma en barra, engrapadoras, relojes marcadores, cintas para reloj marcador, pilots punta redonda, resaltadores, notas adhesivas, lápices,  abre cartas,  mesas con rodines, pilas para mouse, separadores metálicos, tijeras, grapadora eléctrica, tinta en aceite.</t>
  </si>
  <si>
    <t xml:space="preserve">Materiales basicos para la oficina </t>
  </si>
  <si>
    <t>Comisión Auxiliar de Emergencias: Para la compra de útiles como transporo, microporo, mascarillas, gaza, collarines y demás material consumible en la atención de emergencias, abastecimiento de botiquines o bien por caducidad y compra de mascarillas para RCP para todos los brigadistas.</t>
  </si>
  <si>
    <t>Mascarillas y guantes de protección</t>
  </si>
  <si>
    <t xml:space="preserve">Para la compra de los insumos consumibles de la Unidad de Servicios médicos torunda, gabachas desechables, curitas, apositos entre otros </t>
  </si>
  <si>
    <t>Cartulina bristol de 180 gramos, para resguardo de documentos</t>
  </si>
  <si>
    <t>Servicios Generales: Compra de papel higiénico tamaño jumbo para dispensador de papel y toallas de papel para secado de manos de todos los baños de la institución   (¢1,050,000,00)
Financiero Contable: Compra de seis cajas de rollos de papel para impresora de punto de venta utilizada en la Caja institucional para el cobro de venta de bienes y servicios. ¢300.000.00
1 caja de papel contínuo tamaño carta ¢30.000.00
Archivo Central: 2 paquetes de carpetas tamaño carta y 1paquetes de tamaño oficio (100 unidades cada uno).(¢40,000,00)
compra de papeleria de la CCSS (¢30,000,00)
Compra de papelería para uso en la Jefatura y secretaría del DAF ¢100,000,00</t>
  </si>
  <si>
    <t xml:space="preserve">_ Para la compra de papel lino y opalina, tamaño carta para certificados de cursos de capacacitación y otros materiales (PI) 
_ Compra de material bibliográfico en la temática de Archivística </t>
  </si>
  <si>
    <t>hojas blancas tamaño oficio y carta, folders, archivadores de cartón tamaño carta y tamaño oficio, cuaderno rayado, rollos de papel térmico para la etiquetera del control de filas, formularios de cadena de trámite, rollos de papel para boletas testigo, sobres de manila carta, sobres de manila oficio, formularios para taación de timbre, NMR, humedecedor de dedos, marcadores, notas adhesivas, sobres de manila, cinta de enpaque para secuestros,</t>
  </si>
  <si>
    <t>Para compra de papel tamaño carta de uso de oficina</t>
  </si>
  <si>
    <t>Servicios Generales: . Paños de limpieza 50,000,00</t>
  </si>
  <si>
    <t>Gabachas como medida de salud ocupacional</t>
  </si>
  <si>
    <t>Servicios Generales: Adquisición de Guantes, anteojos, calzado, equipo de protección para personal de mantenimiento y jardinería ¢250,000</t>
  </si>
  <si>
    <t xml:space="preserve">Comisión Auxiliar de Emergencias: Para la compra de señales de emergencia para rotulación de las rutas de evacuación, según disposiciones del informe de evaluación de seguridad humana y riesgo de incendio, elaborado por  el Cuerpo de Bomberos de Costa Rica   en el mes de abril de 2021. </t>
  </si>
  <si>
    <t xml:space="preserve">  Servicios Generales: Gafetes para visitantes con su  correspondiente porta gafete y cordón Baterías (pilas) para focos de oficiales de seguridad, detector de metales, relojes, control de portón eléctrico .</t>
  </si>
  <si>
    <t xml:space="preserve">Se requiere contemplar el premio de reconocimiento al ganador a la mejor investigación archivística (José Luis Coto Conde) por un monto de ¢350.000 </t>
  </si>
  <si>
    <t xml:space="preserve">Pago de cuota $330 (Asociación Latinoamericana de Archivos) a tipo de cambio ¢680.00,  ¢224.400,00. 
Pago de cuota €780 (Consejo Internacional de Archivos) a tipo de cambio de  ₡800.00 el Euro  ¢624.000,00 
Pago de cuota € 11,000 ( Iberarchivos)  a tipo de cambio de  ₡800.00 el Euro  ¢8,800,000.00
</t>
  </si>
  <si>
    <t>2carretillas para halar documentos al DCONS</t>
  </si>
  <si>
    <t>Radios de comunicación</t>
  </si>
  <si>
    <t>Impresora para reproducciones legales</t>
  </si>
  <si>
    <t>Escáner para proyecto de ventilla única. (¢450,000,00)</t>
  </si>
  <si>
    <t>Compra de 10 extitntores para cumplir con dispocisiones del informe de evaluación de seguridad humana y riesgo de incendios, elaborado por el Cuerpo de Bomberos de Costa Rica en el mes de abril del 2021</t>
  </si>
  <si>
    <t xml:space="preserve"> El monto de esta subpartida es para el diseño e instalación de la segunda etapa de un sistema fijo de protección contra incendios basado en tomas de manguera clase 1, que cubra todas las edificaciones del Archivo Nacional, para cumplir con lo dispuesto por el Cuerpo de Bomberos de Costa Rica, en informe de evaluación de seguridad humana y riesgo de incendio, del mes de abril de 2021</t>
  </si>
  <si>
    <t xml:space="preserve">Renovación de software Antivirus para 175 equipos por 1 año
(1,504,424,77+IVAl)
¢1,750,000
Renovación de:
4 licencias Adobe Acrobat 
(575,221,23+IVA)
¢650,000, 
2 licencias de Adobe Creative Cloud (1,194,690,26+IVA)
¢1,350,000
3 Certificados SSL de seguridad para sitios web institucionales 
(132,743,36+IVA)
¢1,150,000 
1 licencia de Office 365 para Imac 
(176,991,15+IVA)
¢200,000 
Adquisición de una licencia de software para asdministración de actas de acuerdo de Junta y comisiones (2,654,867.25+IVA)
¢3,000,000
Extensión de garantías por 12 meses para 2 enclosures y sus discos del equipo de almacenamiento masivo 3PAR, que no estaban incluidos en contrato de exntensión de garantías global de los dispositivos de Data Center porque se adquirieron en 2018  con garantía de 3 años y con vencimiento en el año 2021
(3,539,823+IVA)
¢4,000,000
</t>
  </si>
  <si>
    <t xml:space="preserve">Pago de prestaciones de funcionarios de la institución </t>
  </si>
  <si>
    <t>Para la atención de la Sentencia Judicial de pago de diferencias salariales adeudadas, en específico para la Resolución de Primera Instancia N°313-2015.</t>
  </si>
  <si>
    <t>Pago de subsidio por incapacidad y maternidad</t>
  </si>
  <si>
    <t>PRESUPUESTO ORDINARIO  DE GASTOS 2022</t>
  </si>
  <si>
    <t>SUBPROGRAMA</t>
  </si>
  <si>
    <t>DIRECCION NACIONAL DEL ARCHIVO NACIONAL</t>
  </si>
  <si>
    <t>PROGRAMA 759-00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</si>
</sst>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 #,##0.00_ ;_ * \-#,##0.00_ ;_ * &quot;-&quot;??_ ;_ @_ "/>
    <numFmt numFmtId="166" formatCode="_(* #,##0.00_);_(* \(#,##0.00\);_(* &quot;-&quot;??_);_(@_)"/>
    <numFmt numFmtId="167" formatCode="0.0%"/>
    <numFmt numFmtId="168" formatCode="_(* #,##0.00_);_(* \(#,##0.00\);_(* \-??_);_(@_)"/>
    <numFmt numFmtId="169" formatCode="_([$€-2]* #,##0.00_);_([$€-2]* \(#,##0.00\);_([$€-2]* &quot;-&quot;??_)"/>
  </numFmts>
  <fonts count="9">
    <font>
      <sz val="10"/>
      <name val="Arial"/>
    </font>
    <font>
      <sz val="11"/>
      <color theme="1"/>
      <name val="Calibri"/>
      <family val="2"/>
      <scheme val="minor"/>
    </font>
    <font>
      <sz val="10"/>
      <name val="Arial"/>
      <family val="2"/>
    </font>
    <font>
      <b/>
      <sz val="10"/>
      <name val="Arial"/>
      <family val="2"/>
    </font>
    <font>
      <sz val="10"/>
      <name val="Arial"/>
      <family val="2"/>
    </font>
    <font>
      <b/>
      <u/>
      <sz val="10"/>
      <name val="Arial"/>
      <family val="2"/>
    </font>
    <font>
      <b/>
      <sz val="10"/>
      <name val="Arial,Bold"/>
    </font>
    <font>
      <sz val="8"/>
      <color theme="1"/>
      <name val="Courier New"/>
      <family val="3"/>
    </font>
    <font>
      <sz val="16"/>
      <color rgb="FF000000"/>
      <name val="Tahoma"/>
      <family val="2"/>
    </font>
  </fonts>
  <fills count="6">
    <fill>
      <patternFill patternType="none"/>
    </fill>
    <fill>
      <patternFill patternType="gray125"/>
    </fill>
    <fill>
      <patternFill patternType="solid">
        <fgColor rgb="FF33CCCC"/>
        <bgColor indexed="64"/>
      </patternFill>
    </fill>
    <fill>
      <patternFill patternType="solid">
        <fgColor rgb="FF33CCCC"/>
        <bgColor indexed="41"/>
      </patternFill>
    </fill>
    <fill>
      <patternFill patternType="solid">
        <fgColor indexed="27"/>
        <bgColor indexed="41"/>
      </patternFill>
    </fill>
    <fill>
      <patternFill patternType="solid">
        <fgColor theme="0"/>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8"/>
      </left>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8"/>
      </top>
      <bottom/>
      <diagonal/>
    </border>
    <border>
      <left/>
      <right style="medium">
        <color indexed="8"/>
      </right>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diagonal/>
    </border>
    <border>
      <left style="thin">
        <color indexed="64"/>
      </left>
      <right style="thin">
        <color indexed="64"/>
      </right>
      <top style="thin">
        <color indexed="64"/>
      </top>
      <bottom/>
      <diagonal/>
    </border>
    <border>
      <left/>
      <right/>
      <top style="medium">
        <color indexed="8"/>
      </top>
      <bottom style="medium">
        <color indexed="8"/>
      </bottom>
      <diagonal/>
    </border>
    <border>
      <left style="medium">
        <color indexed="64"/>
      </left>
      <right style="medium">
        <color indexed="64"/>
      </right>
      <top/>
      <bottom style="thin">
        <color indexed="8"/>
      </bottom>
      <diagonal/>
    </border>
    <border>
      <left/>
      <right/>
      <top/>
      <bottom style="thin">
        <color indexed="8"/>
      </bottom>
      <diagonal/>
    </border>
    <border>
      <left style="medium">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rgb="FFFFFFFF"/>
      </left>
      <right/>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0" fontId="4" fillId="0" borderId="0"/>
    <xf numFmtId="168" fontId="4" fillId="0" borderId="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0" fontId="2" fillId="0" borderId="0"/>
    <xf numFmtId="0" fontId="1" fillId="0" borderId="0"/>
  </cellStyleXfs>
  <cellXfs count="225">
    <xf numFmtId="0" fontId="0" fillId="0" borderId="0" xfId="0"/>
    <xf numFmtId="0" fontId="3" fillId="2" borderId="1" xfId="3" applyFont="1" applyFill="1" applyBorder="1" applyAlignment="1" applyProtection="1">
      <alignment horizontal="center" vertical="top" wrapText="1"/>
    </xf>
    <xf numFmtId="4" fontId="3" fillId="0" borderId="10" xfId="0" applyNumberFormat="1" applyFont="1" applyFill="1" applyBorder="1" applyAlignment="1" applyProtection="1">
      <alignment horizontal="left" vertical="top"/>
    </xf>
    <xf numFmtId="4" fontId="3" fillId="0" borderId="10" xfId="0" applyNumberFormat="1" applyFont="1" applyFill="1" applyBorder="1" applyAlignment="1" applyProtection="1">
      <alignment horizontal="left" vertical="top" wrapText="1"/>
      <protection locked="0"/>
    </xf>
    <xf numFmtId="4" fontId="3" fillId="2" borderId="11" xfId="0" applyNumberFormat="1" applyFont="1" applyFill="1" applyBorder="1" applyAlignment="1" applyProtection="1">
      <alignment horizontal="center" vertical="top" wrapText="1"/>
      <protection locked="0"/>
    </xf>
    <xf numFmtId="4" fontId="3" fillId="2" borderId="11" xfId="0" applyNumberFormat="1" applyFont="1" applyFill="1" applyBorder="1" applyAlignment="1" applyProtection="1">
      <alignment horizontal="justify" vertical="top" wrapText="1"/>
      <protection locked="0"/>
    </xf>
    <xf numFmtId="164" fontId="3" fillId="0" borderId="10" xfId="1" applyFont="1" applyFill="1" applyBorder="1" applyAlignment="1" applyProtection="1">
      <alignment horizontal="justify" vertical="top" wrapText="1"/>
      <protection locked="0"/>
    </xf>
    <xf numFmtId="164" fontId="3" fillId="3" borderId="10" xfId="1" applyFont="1" applyFill="1" applyBorder="1" applyAlignment="1" applyProtection="1">
      <alignment vertical="top" wrapText="1"/>
    </xf>
    <xf numFmtId="0" fontId="0" fillId="0" borderId="11" xfId="3" applyFont="1" applyFill="1" applyBorder="1" applyAlignment="1" applyProtection="1">
      <alignment horizontal="left" vertical="top"/>
    </xf>
    <xf numFmtId="0" fontId="0" fillId="0" borderId="11" xfId="3" applyFont="1" applyFill="1" applyBorder="1" applyAlignment="1" applyProtection="1">
      <alignment horizontal="center" vertical="top" wrapText="1"/>
      <protection locked="0"/>
    </xf>
    <xf numFmtId="0" fontId="0" fillId="0" borderId="11" xfId="3" applyFont="1" applyFill="1" applyBorder="1" applyAlignment="1" applyProtection="1">
      <alignment horizontal="justify" wrapText="1"/>
      <protection locked="0"/>
    </xf>
    <xf numFmtId="164" fontId="2" fillId="0" borderId="11" xfId="1" applyFill="1" applyBorder="1" applyAlignment="1" applyProtection="1">
      <alignment horizontal="justify" vertical="top" wrapText="1"/>
      <protection locked="0"/>
    </xf>
    <xf numFmtId="164" fontId="4" fillId="0" borderId="11" xfId="1" applyFont="1" applyFill="1" applyBorder="1" applyAlignment="1" applyProtection="1">
      <alignment vertical="top" wrapText="1"/>
    </xf>
    <xf numFmtId="0" fontId="0" fillId="0" borderId="12" xfId="0" applyFont="1" applyFill="1" applyBorder="1" applyAlignment="1" applyProtection="1">
      <alignment horizontal="left" vertical="top"/>
    </xf>
    <xf numFmtId="0" fontId="0" fillId="0" borderId="12" xfId="3" applyFont="1" applyFill="1" applyBorder="1" applyAlignment="1" applyProtection="1">
      <alignment horizontal="center" vertical="top" wrapText="1"/>
      <protection locked="0"/>
    </xf>
    <xf numFmtId="0" fontId="0" fillId="0" borderId="12" xfId="3" applyFont="1" applyFill="1" applyBorder="1" applyAlignment="1" applyProtection="1">
      <alignment horizontal="justify" vertical="top" wrapText="1"/>
      <protection locked="0"/>
    </xf>
    <xf numFmtId="164" fontId="2" fillId="0" borderId="12" xfId="1" applyFill="1" applyBorder="1" applyAlignment="1" applyProtection="1">
      <alignment horizontal="justify" vertical="top" wrapText="1"/>
      <protection locked="0"/>
    </xf>
    <xf numFmtId="164" fontId="2" fillId="0" borderId="12" xfId="1" applyFill="1" applyBorder="1" applyAlignment="1" applyProtection="1">
      <alignment vertical="top" wrapText="1"/>
    </xf>
    <xf numFmtId="0" fontId="3" fillId="3" borderId="13" xfId="0" applyFont="1" applyFill="1" applyBorder="1" applyAlignment="1" applyProtection="1">
      <alignment horizontal="left" vertical="top"/>
    </xf>
    <xf numFmtId="0" fontId="6" fillId="3" borderId="13" xfId="3" applyFont="1" applyFill="1" applyBorder="1" applyAlignment="1" applyProtection="1">
      <alignment horizontal="left" vertical="top" wrapText="1"/>
      <protection locked="0"/>
    </xf>
    <xf numFmtId="0" fontId="6" fillId="3" borderId="13" xfId="3" applyFont="1" applyFill="1" applyBorder="1" applyAlignment="1" applyProtection="1">
      <alignment horizontal="center" vertical="top" wrapText="1"/>
      <protection locked="0"/>
    </xf>
    <xf numFmtId="0" fontId="3" fillId="3" borderId="13" xfId="3" applyFont="1" applyFill="1" applyBorder="1" applyAlignment="1" applyProtection="1">
      <alignment horizontal="justify" vertical="top" wrapText="1"/>
      <protection locked="0"/>
    </xf>
    <xf numFmtId="164" fontId="2" fillId="3" borderId="13" xfId="1" applyFill="1" applyBorder="1" applyAlignment="1" applyProtection="1">
      <alignment vertical="top" wrapText="1"/>
      <protection locked="0"/>
    </xf>
    <xf numFmtId="164" fontId="3" fillId="3" borderId="13" xfId="1" applyFont="1" applyFill="1" applyBorder="1" applyAlignment="1" applyProtection="1">
      <alignment vertical="top"/>
    </xf>
    <xf numFmtId="0" fontId="3" fillId="0" borderId="14" xfId="0" applyFont="1" applyFill="1" applyBorder="1" applyAlignment="1" applyProtection="1">
      <alignment horizontal="left" vertical="top"/>
    </xf>
    <xf numFmtId="0" fontId="0" fillId="0" borderId="14" xfId="3" applyFont="1" applyFill="1" applyBorder="1" applyAlignment="1" applyProtection="1">
      <alignment horizontal="center" vertical="top" wrapText="1"/>
      <protection locked="0"/>
    </xf>
    <xf numFmtId="0" fontId="0" fillId="0" borderId="14" xfId="3" applyFont="1" applyFill="1" applyBorder="1" applyAlignment="1" applyProtection="1">
      <alignment horizontal="justify" vertical="top" wrapText="1"/>
      <protection locked="0"/>
    </xf>
    <xf numFmtId="164" fontId="2" fillId="0" borderId="14" xfId="1" applyFill="1" applyBorder="1" applyAlignment="1" applyProtection="1">
      <alignment horizontal="justify" vertical="top" wrapText="1"/>
      <protection locked="0"/>
    </xf>
    <xf numFmtId="164" fontId="2" fillId="0" borderId="14" xfId="1" applyFill="1" applyBorder="1" applyAlignment="1" applyProtection="1">
      <alignment vertical="top" wrapText="1"/>
    </xf>
    <xf numFmtId="0" fontId="3" fillId="3" borderId="11" xfId="0" applyFont="1" applyFill="1" applyBorder="1" applyAlignment="1" applyProtection="1">
      <alignment horizontal="left" vertical="top"/>
    </xf>
    <xf numFmtId="0" fontId="6" fillId="3" borderId="11" xfId="3" applyFont="1" applyFill="1" applyBorder="1" applyAlignment="1" applyProtection="1">
      <alignment horizontal="left" vertical="top" wrapText="1"/>
      <protection locked="0"/>
    </xf>
    <xf numFmtId="0" fontId="6" fillId="3" borderId="11" xfId="3" applyFont="1" applyFill="1" applyBorder="1" applyAlignment="1" applyProtection="1">
      <alignment horizontal="center" vertical="top" wrapText="1"/>
      <protection locked="0"/>
    </xf>
    <xf numFmtId="0" fontId="3" fillId="3" borderId="11" xfId="3" applyFont="1" applyFill="1" applyBorder="1" applyAlignment="1" applyProtection="1">
      <alignment horizontal="justify" vertical="top" wrapText="1"/>
      <protection locked="0"/>
    </xf>
    <xf numFmtId="164" fontId="2" fillId="3" borderId="11" xfId="1" applyFill="1" applyBorder="1" applyAlignment="1" applyProtection="1">
      <alignment vertical="top" wrapText="1"/>
      <protection locked="0"/>
    </xf>
    <xf numFmtId="164" fontId="3" fillId="3" borderId="11" xfId="1" applyFont="1" applyFill="1" applyBorder="1" applyAlignment="1" applyProtection="1">
      <alignment vertical="top"/>
    </xf>
    <xf numFmtId="0" fontId="0" fillId="0" borderId="15" xfId="4" applyFont="1" applyFill="1" applyBorder="1" applyAlignment="1" applyProtection="1">
      <alignment horizontal="justify" vertical="top" wrapText="1"/>
      <protection locked="0"/>
    </xf>
    <xf numFmtId="0" fontId="0" fillId="0" borderId="16" xfId="4" applyFont="1" applyFill="1" applyBorder="1" applyAlignment="1" applyProtection="1">
      <alignment horizontal="justify" vertical="top" wrapText="1"/>
      <protection locked="0"/>
    </xf>
    <xf numFmtId="164" fontId="2" fillId="0" borderId="11" xfId="1" applyFill="1" applyBorder="1" applyAlignment="1" applyProtection="1">
      <alignment vertical="top" wrapText="1"/>
    </xf>
    <xf numFmtId="0" fontId="0" fillId="0" borderId="11" xfId="3" applyFont="1" applyFill="1" applyBorder="1" applyAlignment="1" applyProtection="1">
      <alignment horizontal="justify" vertical="top" wrapText="1"/>
      <protection locked="0"/>
    </xf>
    <xf numFmtId="164" fontId="2" fillId="3" borderId="13" xfId="1" applyFill="1" applyBorder="1" applyAlignment="1" applyProtection="1">
      <alignment vertical="center" wrapText="1"/>
      <protection locked="0"/>
    </xf>
    <xf numFmtId="0" fontId="0" fillId="0" borderId="5" xfId="0" applyFont="1" applyFill="1" applyBorder="1" applyAlignment="1" applyProtection="1">
      <alignment horizontal="left" vertical="top"/>
    </xf>
    <xf numFmtId="0" fontId="0" fillId="0" borderId="5" xfId="3" applyFont="1" applyFill="1" applyBorder="1" applyAlignment="1" applyProtection="1">
      <alignment horizontal="center" vertical="top" wrapText="1"/>
      <protection locked="0"/>
    </xf>
    <xf numFmtId="0" fontId="0" fillId="0" borderId="5" xfId="3" applyFont="1" applyFill="1" applyBorder="1" applyAlignment="1" applyProtection="1">
      <alignment horizontal="justify" vertical="top" wrapText="1"/>
      <protection locked="0"/>
    </xf>
    <xf numFmtId="164" fontId="2" fillId="0" borderId="5" xfId="1" applyFill="1" applyBorder="1" applyAlignment="1" applyProtection="1">
      <alignment horizontal="justify" vertical="center" wrapText="1"/>
      <protection locked="0"/>
    </xf>
    <xf numFmtId="164" fontId="2" fillId="0" borderId="5" xfId="1" applyFill="1" applyBorder="1" applyAlignment="1" applyProtection="1">
      <alignment vertical="top" wrapText="1"/>
    </xf>
    <xf numFmtId="164" fontId="2" fillId="3" borderId="11" xfId="1" applyFill="1" applyBorder="1" applyAlignment="1" applyProtection="1">
      <alignment vertical="center" wrapText="1"/>
      <protection locked="0"/>
    </xf>
    <xf numFmtId="0" fontId="0" fillId="0" borderId="11" xfId="4" applyFont="1" applyFill="1" applyBorder="1" applyAlignment="1" applyProtection="1">
      <alignment horizontal="justify" vertical="top" wrapText="1"/>
      <protection locked="0"/>
    </xf>
    <xf numFmtId="164" fontId="2" fillId="0" borderId="11" xfId="1" applyFill="1" applyBorder="1" applyAlignment="1" applyProtection="1">
      <alignment vertical="top" wrapText="1"/>
      <protection locked="0"/>
    </xf>
    <xf numFmtId="0" fontId="0" fillId="0" borderId="11" xfId="4" applyFont="1" applyFill="1" applyBorder="1" applyAlignment="1" applyProtection="1">
      <alignment horizontal="center" vertical="top" wrapText="1"/>
      <protection locked="0"/>
    </xf>
    <xf numFmtId="164" fontId="2" fillId="0" borderId="14" xfId="1" applyFill="1" applyBorder="1" applyAlignment="1" applyProtection="1">
      <alignment vertical="top" wrapText="1"/>
      <protection locked="0"/>
    </xf>
    <xf numFmtId="164" fontId="2" fillId="0" borderId="12" xfId="1" applyFill="1" applyBorder="1" applyAlignment="1" applyProtection="1">
      <alignment vertical="top" wrapText="1"/>
      <protection locked="0"/>
    </xf>
    <xf numFmtId="164" fontId="2" fillId="0" borderId="5" xfId="1" applyFill="1" applyBorder="1" applyAlignment="1" applyProtection="1">
      <alignment horizontal="justify" vertical="top" wrapText="1"/>
      <protection locked="0"/>
    </xf>
    <xf numFmtId="0" fontId="0" fillId="0" borderId="12" xfId="0" applyFont="1" applyFill="1" applyBorder="1" applyAlignment="1" applyProtection="1">
      <alignment vertical="top"/>
    </xf>
    <xf numFmtId="0" fontId="0" fillId="0" borderId="5" xfId="0" applyFont="1" applyFill="1" applyBorder="1" applyAlignment="1" applyProtection="1">
      <alignment vertical="top"/>
    </xf>
    <xf numFmtId="0" fontId="0" fillId="0" borderId="14" xfId="0" applyFont="1" applyFill="1" applyBorder="1" applyAlignment="1" applyProtection="1">
      <alignment vertical="top"/>
    </xf>
    <xf numFmtId="4" fontId="2" fillId="0" borderId="11" xfId="1" applyNumberFormat="1" applyFill="1" applyBorder="1" applyAlignment="1" applyProtection="1">
      <alignment vertical="center" wrapText="1"/>
      <protection locked="0"/>
    </xf>
    <xf numFmtId="0" fontId="6" fillId="3" borderId="13" xfId="3" applyFont="1" applyFill="1" applyBorder="1" applyAlignment="1" applyProtection="1">
      <alignment horizontal="justify" vertical="top" wrapText="1"/>
      <protection locked="0"/>
    </xf>
    <xf numFmtId="164" fontId="3" fillId="3" borderId="13" xfId="1" applyFont="1" applyFill="1" applyBorder="1" applyAlignment="1" applyProtection="1">
      <alignment vertical="center" wrapText="1"/>
      <protection locked="0"/>
    </xf>
    <xf numFmtId="4" fontId="2" fillId="0" borderId="11" xfId="1" applyNumberFormat="1" applyFill="1" applyBorder="1" applyAlignment="1" applyProtection="1">
      <alignment horizontal="justify" vertical="center" wrapText="1"/>
      <protection locked="0"/>
    </xf>
    <xf numFmtId="0" fontId="0" fillId="5" borderId="14" xfId="3" applyFont="1" applyFill="1" applyBorder="1" applyAlignment="1" applyProtection="1">
      <alignment horizontal="justify" vertical="top" wrapText="1"/>
      <protection locked="0"/>
    </xf>
    <xf numFmtId="0" fontId="0" fillId="0" borderId="18" xfId="4" applyFont="1" applyFill="1" applyBorder="1" applyAlignment="1" applyProtection="1">
      <alignment horizontal="left" vertical="center"/>
      <protection locked="0"/>
    </xf>
    <xf numFmtId="0" fontId="0" fillId="0" borderId="19" xfId="4"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top"/>
    </xf>
    <xf numFmtId="0" fontId="0" fillId="0" borderId="20" xfId="3" applyFont="1" applyFill="1" applyBorder="1" applyAlignment="1" applyProtection="1">
      <alignment horizontal="left" vertical="top" wrapText="1"/>
      <protection locked="0"/>
    </xf>
    <xf numFmtId="0" fontId="0" fillId="0" borderId="20" xfId="3" applyFont="1" applyFill="1" applyBorder="1" applyAlignment="1" applyProtection="1">
      <alignment horizontal="center" vertical="top" wrapText="1"/>
      <protection locked="0"/>
    </xf>
    <xf numFmtId="0" fontId="0" fillId="0" borderId="20" xfId="3" applyFont="1" applyFill="1" applyBorder="1" applyAlignment="1" applyProtection="1">
      <alignment horizontal="justify" vertical="top" wrapText="1"/>
      <protection locked="0"/>
    </xf>
    <xf numFmtId="164" fontId="2" fillId="0" borderId="20" xfId="1" applyFill="1" applyBorder="1" applyAlignment="1" applyProtection="1">
      <alignment horizontal="justify" vertical="center" wrapText="1"/>
      <protection locked="0"/>
    </xf>
    <xf numFmtId="164" fontId="2" fillId="0" borderId="20" xfId="1" applyFill="1" applyBorder="1" applyAlignment="1" applyProtection="1">
      <alignment vertical="top" wrapText="1"/>
    </xf>
    <xf numFmtId="0" fontId="0" fillId="0" borderId="0" xfId="0" applyFont="1" applyFill="1" applyAlignment="1">
      <alignment horizontal="left" vertical="top"/>
    </xf>
    <xf numFmtId="0" fontId="0" fillId="0" borderId="0" xfId="0" applyFont="1" applyFill="1" applyAlignment="1">
      <alignment horizontal="left" vertical="top" wrapText="1"/>
    </xf>
    <xf numFmtId="0" fontId="0" fillId="0" borderId="0" xfId="0" applyFont="1" applyFill="1" applyAlignment="1">
      <alignment horizontal="center" vertical="top" wrapText="1"/>
    </xf>
    <xf numFmtId="0" fontId="0" fillId="0" borderId="0" xfId="0" applyFont="1" applyFill="1" applyAlignment="1">
      <alignment horizontal="justify" wrapText="1"/>
    </xf>
    <xf numFmtId="164" fontId="2" fillId="0" borderId="0" xfId="1" applyFill="1" applyAlignment="1">
      <alignment horizontal="justify" vertical="top" wrapText="1"/>
    </xf>
    <xf numFmtId="164" fontId="2" fillId="0" borderId="0" xfId="1" applyFill="1" applyBorder="1" applyAlignment="1" applyProtection="1">
      <alignment vertical="top"/>
    </xf>
    <xf numFmtId="164" fontId="3" fillId="0" borderId="27" xfId="1" applyFont="1" applyFill="1" applyBorder="1" applyAlignment="1" applyProtection="1">
      <alignment horizontal="center"/>
      <protection locked="0"/>
    </xf>
    <xf numFmtId="164" fontId="3" fillId="0" borderId="28" xfId="1" applyFont="1" applyFill="1" applyBorder="1" applyAlignment="1" applyProtection="1">
      <alignment horizontal="center"/>
      <protection locked="0"/>
    </xf>
    <xf numFmtId="0" fontId="3" fillId="0" borderId="5" xfId="3" applyFont="1" applyFill="1" applyBorder="1" applyAlignment="1" applyProtection="1">
      <alignment horizontal="center" vertical="center" wrapText="1"/>
      <protection locked="0"/>
    </xf>
    <xf numFmtId="164" fontId="3" fillId="0" borderId="29" xfId="1" applyFont="1" applyFill="1" applyBorder="1" applyAlignment="1" applyProtection="1">
      <alignment horizontal="center" wrapText="1"/>
      <protection locked="0"/>
    </xf>
    <xf numFmtId="9" fontId="3" fillId="0" borderId="29" xfId="2" applyNumberFormat="1" applyFont="1" applyFill="1" applyBorder="1" applyAlignment="1" applyProtection="1">
      <alignment horizontal="center"/>
      <protection locked="0"/>
    </xf>
    <xf numFmtId="0" fontId="3" fillId="0" borderId="5" xfId="3" applyFont="1" applyFill="1" applyBorder="1" applyAlignment="1" applyProtection="1">
      <alignment horizontal="center" vertical="center"/>
      <protection locked="0"/>
    </xf>
    <xf numFmtId="4" fontId="3" fillId="3" borderId="30" xfId="0" applyNumberFormat="1" applyFont="1" applyFill="1" applyBorder="1" applyAlignment="1" applyProtection="1">
      <alignment horizontal="center" vertical="center" wrapText="1"/>
      <protection locked="0"/>
    </xf>
    <xf numFmtId="164" fontId="3" fillId="3" borderId="13" xfId="1" applyFont="1" applyFill="1" applyBorder="1" applyAlignment="1" applyProtection="1"/>
    <xf numFmtId="164" fontId="3" fillId="3" borderId="24" xfId="1" applyFont="1" applyFill="1" applyBorder="1" applyAlignment="1" applyProtection="1"/>
    <xf numFmtId="0" fontId="0" fillId="0" borderId="31" xfId="3" applyFont="1" applyFill="1" applyBorder="1" applyAlignment="1" applyProtection="1">
      <alignment vertical="center"/>
      <protection locked="0"/>
    </xf>
    <xf numFmtId="0" fontId="0" fillId="0" borderId="32" xfId="3" applyFont="1" applyFill="1" applyBorder="1" applyAlignment="1" applyProtection="1">
      <alignment vertical="center" wrapText="1"/>
      <protection locked="0"/>
    </xf>
    <xf numFmtId="0" fontId="0" fillId="0" borderId="33" xfId="0" applyFont="1" applyFill="1" applyBorder="1" applyAlignment="1" applyProtection="1">
      <alignment horizontal="left" vertical="center"/>
      <protection locked="0"/>
    </xf>
    <xf numFmtId="0" fontId="0" fillId="0" borderId="34" xfId="3"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protection locked="0"/>
    </xf>
    <xf numFmtId="0" fontId="6" fillId="3" borderId="34" xfId="3" applyFont="1" applyFill="1" applyBorder="1" applyAlignment="1" applyProtection="1">
      <alignment horizontal="left" vertical="center" wrapText="1"/>
      <protection locked="0"/>
    </xf>
    <xf numFmtId="164" fontId="3" fillId="3" borderId="35" xfId="1" applyFont="1" applyFill="1" applyBorder="1" applyAlignment="1" applyProtection="1"/>
    <xf numFmtId="0" fontId="3" fillId="0" borderId="33" xfId="0" applyFont="1" applyFill="1" applyBorder="1" applyAlignment="1" applyProtection="1">
      <alignment horizontal="left" vertical="center"/>
      <protection locked="0"/>
    </xf>
    <xf numFmtId="0" fontId="0" fillId="0" borderId="33" xfId="3" applyFont="1" applyFill="1" applyBorder="1" applyAlignment="1" applyProtection="1">
      <alignment vertical="center"/>
      <protection locked="0"/>
    </xf>
    <xf numFmtId="0" fontId="0" fillId="0" borderId="34" xfId="3" applyFont="1" applyFill="1" applyBorder="1" applyAlignment="1" applyProtection="1">
      <alignment vertical="center" wrapText="1"/>
      <protection locked="0"/>
    </xf>
    <xf numFmtId="0" fontId="0" fillId="0" borderId="33" xfId="3" applyFont="1" applyFill="1" applyBorder="1" applyAlignment="1" applyProtection="1">
      <alignment horizontal="left" vertical="center"/>
      <protection locked="0"/>
    </xf>
    <xf numFmtId="0" fontId="3" fillId="4" borderId="33" xfId="0" applyFont="1" applyFill="1" applyBorder="1" applyAlignment="1" applyProtection="1">
      <alignment horizontal="left" vertical="center"/>
      <protection locked="0"/>
    </xf>
    <xf numFmtId="0" fontId="6" fillId="4" borderId="34" xfId="3" applyFont="1" applyFill="1" applyBorder="1" applyAlignment="1" applyProtection="1">
      <alignment horizontal="left" vertical="center" wrapText="1"/>
      <protection locked="0"/>
    </xf>
    <xf numFmtId="164" fontId="3" fillId="4" borderId="35" xfId="1" applyFont="1" applyFill="1" applyBorder="1" applyAlignment="1" applyProtection="1"/>
    <xf numFmtId="0" fontId="6" fillId="0" borderId="34" xfId="3" applyFont="1" applyFill="1" applyBorder="1" applyAlignment="1" applyProtection="1">
      <alignment horizontal="left" vertical="center" wrapText="1"/>
      <protection locked="0"/>
    </xf>
    <xf numFmtId="0" fontId="0" fillId="0" borderId="36" xfId="3" applyFont="1" applyFill="1" applyBorder="1" applyAlignment="1" applyProtection="1">
      <alignment vertical="center"/>
      <protection locked="0"/>
    </xf>
    <xf numFmtId="0" fontId="0" fillId="0" borderId="37" xfId="3" applyFont="1" applyFill="1" applyBorder="1" applyAlignment="1" applyProtection="1">
      <alignmen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vertical="center" wrapText="1"/>
      <protection locked="0"/>
    </xf>
    <xf numFmtId="164" fontId="4" fillId="0" borderId="0" xfId="1" applyFont="1" applyFill="1" applyBorder="1" applyAlignment="1" applyProtection="1">
      <protection locked="0"/>
    </xf>
    <xf numFmtId="0" fontId="0" fillId="0" borderId="0" xfId="0" applyFont="1" applyFill="1" applyProtection="1">
      <protection locked="0"/>
    </xf>
    <xf numFmtId="43" fontId="0" fillId="0" borderId="0" xfId="0" applyNumberFormat="1" applyFont="1" applyFill="1" applyProtection="1">
      <protection locked="0"/>
    </xf>
    <xf numFmtId="164" fontId="2" fillId="0" borderId="27" xfId="1" applyFont="1" applyFill="1" applyBorder="1" applyAlignment="1" applyProtection="1"/>
    <xf numFmtId="164" fontId="2" fillId="0" borderId="27" xfId="1" applyFont="1" applyFill="1" applyBorder="1" applyAlignment="1" applyProtection="1">
      <protection locked="0"/>
    </xf>
    <xf numFmtId="164" fontId="2" fillId="0" borderId="35" xfId="1" applyFont="1" applyFill="1" applyBorder="1" applyAlignment="1" applyProtection="1"/>
    <xf numFmtId="164" fontId="2" fillId="0" borderId="35" xfId="1" applyFont="1" applyFill="1" applyBorder="1" applyAlignment="1" applyProtection="1">
      <protection locked="0"/>
    </xf>
    <xf numFmtId="164" fontId="2" fillId="3" borderId="35" xfId="1" applyFont="1" applyFill="1" applyBorder="1" applyAlignment="1" applyProtection="1"/>
    <xf numFmtId="164" fontId="2" fillId="4" borderId="35" xfId="1" applyFont="1" applyFill="1" applyBorder="1" applyAlignment="1" applyProtection="1"/>
    <xf numFmtId="164" fontId="2" fillId="0" borderId="38" xfId="1" applyFont="1" applyFill="1" applyBorder="1" applyAlignment="1" applyProtection="1">
      <protection locked="0"/>
    </xf>
    <xf numFmtId="0" fontId="0" fillId="0" borderId="17" xfId="3" applyFont="1" applyFill="1" applyBorder="1" applyAlignment="1" applyProtection="1">
      <alignment horizontal="center" vertical="top" wrapText="1"/>
      <protection locked="0"/>
    </xf>
    <xf numFmtId="164" fontId="2" fillId="0" borderId="39" xfId="1" applyFill="1" applyBorder="1" applyAlignment="1" applyProtection="1">
      <alignment horizontal="justify" vertical="top" wrapText="1"/>
      <protection locked="0"/>
    </xf>
    <xf numFmtId="0" fontId="6" fillId="3" borderId="1" xfId="3" applyFont="1" applyFill="1" applyBorder="1" applyAlignment="1" applyProtection="1">
      <alignment horizontal="justify" vertical="top" wrapText="1"/>
      <protection locked="0"/>
    </xf>
    <xf numFmtId="0" fontId="0" fillId="0" borderId="16" xfId="3" applyFont="1" applyFill="1" applyBorder="1" applyAlignment="1" applyProtection="1">
      <alignment horizontal="justify" vertical="top" wrapText="1"/>
      <protection locked="0"/>
    </xf>
    <xf numFmtId="164" fontId="2" fillId="0" borderId="11" xfId="1" applyFill="1" applyBorder="1" applyAlignment="1" applyProtection="1">
      <alignment horizontal="center" vertical="top" wrapText="1"/>
    </xf>
    <xf numFmtId="0" fontId="0" fillId="0" borderId="12" xfId="3" applyFont="1" applyFill="1" applyBorder="1" applyAlignment="1" applyProtection="1">
      <alignment horizontal="left" vertical="top" wrapText="1"/>
      <protection locked="0"/>
    </xf>
    <xf numFmtId="0" fontId="0" fillId="0" borderId="14" xfId="3" applyFont="1" applyFill="1" applyBorder="1" applyAlignment="1" applyProtection="1">
      <alignment horizontal="left" vertical="top" wrapText="1"/>
      <protection locked="0"/>
    </xf>
    <xf numFmtId="164" fontId="2" fillId="0" borderId="12" xfId="1" applyFill="1" applyBorder="1" applyAlignment="1" applyProtection="1">
      <alignment horizontal="center" vertical="top" wrapText="1"/>
    </xf>
    <xf numFmtId="164" fontId="2" fillId="0" borderId="14" xfId="1" applyFill="1" applyBorder="1" applyAlignment="1" applyProtection="1">
      <alignment horizontal="center" vertical="top" wrapText="1"/>
    </xf>
    <xf numFmtId="0" fontId="0" fillId="0" borderId="11" xfId="0" applyFont="1" applyFill="1" applyBorder="1" applyAlignment="1" applyProtection="1">
      <alignment horizontal="left" vertical="top"/>
    </xf>
    <xf numFmtId="0" fontId="0" fillId="0" borderId="11" xfId="3"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xf>
    <xf numFmtId="0" fontId="0" fillId="0" borderId="5" xfId="3" applyFont="1" applyFill="1" applyBorder="1" applyAlignment="1" applyProtection="1">
      <alignment horizontal="left" vertical="top" wrapText="1"/>
      <protection locked="0"/>
    </xf>
    <xf numFmtId="164" fontId="0" fillId="0" borderId="11" xfId="1" applyFont="1" applyFill="1" applyBorder="1" applyAlignment="1" applyProtection="1">
      <alignment horizontal="center" vertical="top" wrapText="1"/>
    </xf>
    <xf numFmtId="0" fontId="0" fillId="0" borderId="12" xfId="3" applyFont="1" applyFill="1" applyBorder="1" applyAlignment="1" applyProtection="1">
      <alignment horizontal="left" vertical="top"/>
      <protection locked="0"/>
    </xf>
    <xf numFmtId="0" fontId="0" fillId="0" borderId="14" xfId="3" applyFont="1" applyFill="1" applyBorder="1" applyAlignment="1" applyProtection="1">
      <alignment horizontal="left" vertical="top"/>
      <protection locked="0"/>
    </xf>
    <xf numFmtId="0" fontId="0" fillId="0" borderId="1" xfId="3" applyFont="1" applyFill="1" applyBorder="1" applyAlignment="1" applyProtection="1">
      <alignment horizontal="center" vertical="top"/>
      <protection locked="0"/>
    </xf>
    <xf numFmtId="0" fontId="0" fillId="0" borderId="14" xfId="3" applyFont="1" applyFill="1" applyBorder="1" applyAlignment="1" applyProtection="1">
      <alignment horizontal="center" vertical="top"/>
      <protection locked="0"/>
    </xf>
    <xf numFmtId="0" fontId="0" fillId="0" borderId="12" xfId="3" applyFont="1" applyFill="1" applyBorder="1" applyAlignment="1" applyProtection="1">
      <alignment horizontal="center" vertical="top"/>
      <protection locked="0"/>
    </xf>
    <xf numFmtId="0" fontId="3" fillId="2" borderId="1" xfId="3" applyFont="1" applyFill="1" applyBorder="1" applyAlignment="1" applyProtection="1">
      <alignment horizontal="center" vertical="center" wrapText="1"/>
    </xf>
    <xf numFmtId="0" fontId="2" fillId="0" borderId="14" xfId="3" applyFont="1" applyFill="1" applyBorder="1" applyAlignment="1" applyProtection="1">
      <alignment horizontal="justify" vertical="top" wrapText="1"/>
      <protection locked="0"/>
    </xf>
    <xf numFmtId="0" fontId="2" fillId="0" borderId="15" xfId="4" applyFont="1" applyFill="1" applyBorder="1" applyAlignment="1" applyProtection="1">
      <alignment horizontal="justify" vertical="top" wrapText="1"/>
      <protection locked="0"/>
    </xf>
    <xf numFmtId="0" fontId="2" fillId="0" borderId="11" xfId="3" applyFont="1" applyFill="1" applyBorder="1" applyAlignment="1" applyProtection="1">
      <alignment horizontal="justify" vertical="top" wrapText="1"/>
      <protection locked="0"/>
    </xf>
    <xf numFmtId="0" fontId="6" fillId="3" borderId="1" xfId="3" applyFont="1" applyFill="1" applyBorder="1" applyAlignment="1" applyProtection="1">
      <alignment horizontal="center" vertical="top" wrapText="1"/>
      <protection locked="0"/>
    </xf>
    <xf numFmtId="0" fontId="3" fillId="3" borderId="1" xfId="3" applyFont="1" applyFill="1" applyBorder="1" applyAlignment="1" applyProtection="1">
      <alignment horizontal="justify" vertical="top" wrapText="1"/>
      <protection locked="0"/>
    </xf>
    <xf numFmtId="164" fontId="2" fillId="3" borderId="1" xfId="1" applyFill="1" applyBorder="1" applyAlignment="1" applyProtection="1">
      <alignment vertical="top" wrapText="1"/>
      <protection locked="0"/>
    </xf>
    <xf numFmtId="0" fontId="0" fillId="0" borderId="16" xfId="0" applyFont="1" applyFill="1" applyBorder="1" applyAlignment="1">
      <alignment horizontal="center" vertical="top" wrapText="1"/>
    </xf>
    <xf numFmtId="0" fontId="0" fillId="0" borderId="16" xfId="0" applyFont="1" applyFill="1" applyBorder="1" applyAlignment="1">
      <alignment horizontal="justify" wrapText="1"/>
    </xf>
    <xf numFmtId="0" fontId="0" fillId="0" borderId="3" xfId="3" applyFont="1" applyFill="1" applyBorder="1" applyAlignment="1" applyProtection="1">
      <alignment horizontal="left" vertical="top" wrapText="1"/>
      <protection locked="0"/>
    </xf>
    <xf numFmtId="0" fontId="2" fillId="0" borderId="12" xfId="3" applyFont="1" applyFill="1" applyBorder="1" applyAlignment="1" applyProtection="1">
      <alignment horizontal="justify" vertical="top" wrapText="1"/>
      <protection locked="0"/>
    </xf>
    <xf numFmtId="164" fontId="0" fillId="0" borderId="0" xfId="0" applyNumberFormat="1" applyFont="1" applyFill="1" applyProtection="1">
      <protection locked="0"/>
    </xf>
    <xf numFmtId="164" fontId="0" fillId="0" borderId="0" xfId="0" applyNumberFormat="1"/>
    <xf numFmtId="0" fontId="2" fillId="0" borderId="0" xfId="0" applyFont="1" applyFill="1" applyProtection="1">
      <protection locked="0"/>
    </xf>
    <xf numFmtId="9" fontId="0" fillId="0" borderId="0" xfId="2" applyFont="1" applyFill="1" applyProtection="1">
      <protection locked="0"/>
    </xf>
    <xf numFmtId="167" fontId="0" fillId="0" borderId="0" xfId="2" applyNumberFormat="1" applyFont="1" applyFill="1" applyProtection="1">
      <protection locked="0"/>
    </xf>
    <xf numFmtId="0" fontId="2" fillId="0" borderId="12" xfId="3" applyFont="1" applyFill="1" applyBorder="1" applyAlignment="1" applyProtection="1">
      <alignment horizontal="left" vertical="top" wrapText="1"/>
      <protection locked="0"/>
    </xf>
    <xf numFmtId="43" fontId="2" fillId="0" borderId="0" xfId="0" applyNumberFormat="1" applyFont="1" applyFill="1" applyProtection="1">
      <protection locked="0"/>
    </xf>
    <xf numFmtId="4" fontId="7" fillId="0" borderId="0" xfId="9" applyNumberFormat="1" applyFont="1"/>
    <xf numFmtId="0" fontId="8" fillId="0" borderId="41" xfId="0" applyFont="1" applyBorder="1" applyAlignment="1">
      <alignment horizontal="center" wrapText="1" readingOrder="1"/>
    </xf>
    <xf numFmtId="9" fontId="8" fillId="0" borderId="41" xfId="2" applyFont="1" applyBorder="1" applyAlignment="1">
      <alignment horizontal="center" wrapText="1" readingOrder="1"/>
    </xf>
    <xf numFmtId="0" fontId="3" fillId="0" borderId="21" xfId="3" applyFont="1" applyFill="1" applyBorder="1" applyAlignment="1" applyProtection="1">
      <alignment horizontal="center" vertical="center" wrapText="1"/>
      <protection locked="0"/>
    </xf>
    <xf numFmtId="0" fontId="0" fillId="0" borderId="12" xfId="0" applyFont="1" applyFill="1" applyBorder="1" applyAlignment="1" applyProtection="1">
      <alignment horizontal="left" vertical="top"/>
    </xf>
    <xf numFmtId="0" fontId="0" fillId="0" borderId="12" xfId="3" applyFont="1" applyFill="1" applyBorder="1" applyAlignment="1" applyProtection="1">
      <alignment horizontal="left" vertical="top" wrapText="1"/>
      <protection locked="0"/>
    </xf>
    <xf numFmtId="0" fontId="0" fillId="0" borderId="14" xfId="3" applyFont="1" applyFill="1" applyBorder="1" applyAlignment="1" applyProtection="1">
      <alignment horizontal="left" vertical="top" wrapText="1"/>
      <protection locked="0"/>
    </xf>
    <xf numFmtId="164" fontId="2" fillId="0" borderId="12" xfId="1" applyFill="1" applyBorder="1" applyAlignment="1" applyProtection="1">
      <alignment horizontal="center" vertical="top" wrapText="1"/>
    </xf>
    <xf numFmtId="164" fontId="2" fillId="0" borderId="5" xfId="1" applyFill="1" applyBorder="1" applyAlignment="1" applyProtection="1">
      <alignment horizontal="center" vertical="top" wrapText="1"/>
    </xf>
    <xf numFmtId="164" fontId="2" fillId="0" borderId="14" xfId="1" applyFill="1" applyBorder="1" applyAlignment="1" applyProtection="1">
      <alignment horizontal="center" vertical="top" wrapText="1"/>
    </xf>
    <xf numFmtId="0" fontId="0" fillId="0" borderId="12" xfId="3" applyFont="1" applyFill="1" applyBorder="1" applyAlignment="1" applyProtection="1">
      <alignment horizontal="center" vertical="top"/>
      <protection locked="0"/>
    </xf>
    <xf numFmtId="0" fontId="0" fillId="0" borderId="14" xfId="3" applyFont="1" applyFill="1" applyBorder="1" applyAlignment="1" applyProtection="1">
      <alignment horizontal="center" vertical="top"/>
      <protection locked="0"/>
    </xf>
    <xf numFmtId="164" fontId="2" fillId="0" borderId="12" xfId="1" applyFill="1" applyBorder="1" applyAlignment="1" applyProtection="1">
      <alignment horizontal="center" vertical="top" wrapText="1"/>
    </xf>
    <xf numFmtId="164" fontId="2" fillId="0" borderId="14" xfId="1" applyFill="1" applyBorder="1" applyAlignment="1" applyProtection="1">
      <alignment horizontal="center" vertical="top" wrapText="1"/>
    </xf>
    <xf numFmtId="164" fontId="2" fillId="0" borderId="5" xfId="1" applyFill="1" applyBorder="1" applyAlignment="1" applyProtection="1">
      <alignment horizontal="center" vertical="top" wrapText="1"/>
    </xf>
    <xf numFmtId="0" fontId="0" fillId="0" borderId="12" xfId="0" applyFont="1" applyFill="1" applyBorder="1" applyAlignment="1" applyProtection="1">
      <alignment horizontal="left" vertical="top"/>
    </xf>
    <xf numFmtId="0" fontId="0" fillId="0" borderId="12" xfId="3" applyFont="1" applyFill="1" applyBorder="1" applyAlignment="1" applyProtection="1">
      <alignment horizontal="left" vertical="top" wrapText="1"/>
      <protection locked="0"/>
    </xf>
    <xf numFmtId="0" fontId="2" fillId="0" borderId="0" xfId="4" applyFont="1" applyFill="1" applyBorder="1" applyAlignment="1" applyProtection="1">
      <alignment horizontal="justify" vertical="top" wrapText="1"/>
      <protection locked="0"/>
    </xf>
    <xf numFmtId="0" fontId="2" fillId="0" borderId="12" xfId="3" applyFont="1" applyFill="1" applyBorder="1" applyAlignment="1" applyProtection="1">
      <alignment horizontal="center" vertical="top" wrapText="1"/>
      <protection locked="0"/>
    </xf>
    <xf numFmtId="0" fontId="0" fillId="0" borderId="33" xfId="3" applyFont="1" applyFill="1" applyBorder="1" applyAlignment="1" applyProtection="1">
      <alignment horizontal="left" vertical="top" wrapText="1"/>
      <protection locked="0"/>
    </xf>
    <xf numFmtId="0" fontId="0" fillId="0" borderId="0" xfId="3" applyFont="1" applyFill="1" applyBorder="1" applyAlignment="1" applyProtection="1">
      <alignment horizontal="justify" vertical="top" wrapText="1"/>
      <protection locked="0"/>
    </xf>
    <xf numFmtId="0" fontId="0" fillId="0" borderId="0" xfId="4" applyFont="1" applyFill="1" applyBorder="1" applyAlignment="1" applyProtection="1">
      <alignment horizontal="left" vertical="center"/>
      <protection locked="0"/>
    </xf>
    <xf numFmtId="0" fontId="0" fillId="0" borderId="0" xfId="4" applyFont="1" applyFill="1" applyBorder="1" applyAlignment="1" applyProtection="1">
      <alignment horizontal="left" vertical="center" wrapText="1"/>
      <protection locked="0"/>
    </xf>
    <xf numFmtId="0" fontId="2" fillId="0" borderId="5" xfId="3" applyFont="1" applyFill="1" applyBorder="1" applyAlignment="1" applyProtection="1">
      <alignment horizontal="justify" vertical="top" wrapText="1"/>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1"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protection locked="0"/>
    </xf>
    <xf numFmtId="0" fontId="3" fillId="0" borderId="21" xfId="3" applyFont="1" applyFill="1" applyBorder="1" applyAlignment="1" applyProtection="1">
      <alignment horizontal="center" vertical="center" wrapText="1"/>
      <protection locked="0"/>
    </xf>
    <xf numFmtId="0" fontId="3" fillId="0" borderId="25" xfId="3" applyFont="1" applyFill="1" applyBorder="1" applyAlignment="1" applyProtection="1">
      <alignment horizontal="center" vertical="center" wrapText="1"/>
      <protection locked="0"/>
    </xf>
    <xf numFmtId="164" fontId="3" fillId="2" borderId="22" xfId="1" applyFont="1" applyFill="1" applyBorder="1" applyAlignment="1" applyProtection="1">
      <alignment horizontal="center"/>
      <protection locked="0"/>
    </xf>
    <xf numFmtId="164" fontId="3" fillId="2" borderId="23" xfId="1" applyFont="1" applyFill="1" applyBorder="1" applyAlignment="1" applyProtection="1">
      <alignment horizontal="center"/>
      <protection locked="0"/>
    </xf>
    <xf numFmtId="164" fontId="3" fillId="2" borderId="24" xfId="1" applyFont="1" applyFill="1" applyBorder="1" applyAlignment="1" applyProtection="1">
      <alignment horizontal="center"/>
      <protection locked="0"/>
    </xf>
    <xf numFmtId="164" fontId="3" fillId="0" borderId="26" xfId="1" applyFont="1" applyFill="1" applyBorder="1" applyAlignment="1" applyProtection="1">
      <alignment horizontal="center" wrapText="1"/>
      <protection locked="0"/>
    </xf>
    <xf numFmtId="164" fontId="3" fillId="0" borderId="25" xfId="1" applyFont="1" applyFill="1" applyBorder="1" applyAlignment="1" applyProtection="1">
      <alignment horizontal="center" wrapText="1"/>
      <protection locked="0"/>
    </xf>
    <xf numFmtId="164" fontId="2" fillId="0" borderId="1" xfId="1" applyFill="1" applyBorder="1" applyAlignment="1" applyProtection="1">
      <alignment horizontal="center" vertical="top" wrapText="1"/>
    </xf>
    <xf numFmtId="164" fontId="2" fillId="0" borderId="5" xfId="1" applyFill="1" applyBorder="1" applyAlignment="1" applyProtection="1">
      <alignment horizontal="center" vertical="top" wrapText="1"/>
    </xf>
    <xf numFmtId="164" fontId="2" fillId="0" borderId="14" xfId="1" applyFill="1" applyBorder="1" applyAlignment="1" applyProtection="1">
      <alignment horizontal="center" vertical="top" wrapText="1"/>
    </xf>
    <xf numFmtId="0" fontId="0" fillId="0" borderId="1" xfId="3" applyFont="1" applyFill="1" applyBorder="1" applyAlignment="1" applyProtection="1">
      <alignment horizontal="left" vertical="top" wrapText="1"/>
      <protection locked="0"/>
    </xf>
    <xf numFmtId="0" fontId="0" fillId="0" borderId="5" xfId="3" applyFont="1" applyFill="1" applyBorder="1" applyAlignment="1" applyProtection="1">
      <alignment horizontal="left" vertical="top" wrapText="1"/>
      <protection locked="0"/>
    </xf>
    <xf numFmtId="0" fontId="0" fillId="0" borderId="14" xfId="3" applyFont="1" applyFill="1" applyBorder="1" applyAlignment="1" applyProtection="1">
      <alignment horizontal="left" vertical="top" wrapText="1"/>
      <protection locked="0"/>
    </xf>
    <xf numFmtId="0" fontId="0" fillId="0" borderId="1" xfId="3" applyFont="1" applyFill="1" applyBorder="1" applyAlignment="1" applyProtection="1">
      <alignment horizontal="center" vertical="top"/>
      <protection locked="0"/>
    </xf>
    <xf numFmtId="0" fontId="0" fillId="0" borderId="5" xfId="3" applyFont="1" applyFill="1" applyBorder="1" applyAlignment="1" applyProtection="1">
      <alignment horizontal="center" vertical="top"/>
      <protection locked="0"/>
    </xf>
    <xf numFmtId="0" fontId="0" fillId="0" borderId="14" xfId="3" applyFont="1" applyFill="1" applyBorder="1" applyAlignment="1" applyProtection="1">
      <alignment horizontal="center" vertical="top"/>
      <protection locked="0"/>
    </xf>
    <xf numFmtId="164" fontId="2" fillId="0" borderId="12" xfId="1" applyFill="1" applyBorder="1" applyAlignment="1" applyProtection="1">
      <alignment horizontal="center" vertical="top" wrapText="1"/>
    </xf>
    <xf numFmtId="0" fontId="0" fillId="0" borderId="1" xfId="3" applyFont="1" applyFill="1" applyBorder="1" applyAlignment="1" applyProtection="1">
      <alignment horizontal="left" vertical="top"/>
      <protection locked="0"/>
    </xf>
    <xf numFmtId="0" fontId="0" fillId="0" borderId="5" xfId="3" applyFont="1" applyFill="1" applyBorder="1" applyAlignment="1" applyProtection="1">
      <alignment horizontal="left" vertical="top"/>
      <protection locked="0"/>
    </xf>
    <xf numFmtId="0" fontId="0" fillId="0" borderId="14" xfId="3" applyFont="1" applyFill="1" applyBorder="1" applyAlignment="1" applyProtection="1">
      <alignment horizontal="left" vertical="top"/>
      <protection locked="0"/>
    </xf>
    <xf numFmtId="0" fontId="0" fillId="0" borderId="12" xfId="0" applyFont="1" applyFill="1" applyBorder="1" applyAlignment="1" applyProtection="1">
      <alignment horizontal="center" vertical="top"/>
    </xf>
    <xf numFmtId="0" fontId="0" fillId="0" borderId="14" xfId="0" applyFont="1" applyFill="1" applyBorder="1" applyAlignment="1" applyProtection="1">
      <alignment horizontal="center" vertical="top"/>
    </xf>
    <xf numFmtId="0" fontId="0" fillId="0" borderId="12" xfId="3"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xf>
    <xf numFmtId="0" fontId="0" fillId="0" borderId="5" xfId="0" applyFont="1" applyFill="1" applyBorder="1" applyAlignment="1" applyProtection="1">
      <alignment horizontal="left" vertical="top"/>
    </xf>
    <xf numFmtId="0" fontId="0" fillId="0" borderId="14" xfId="0" applyFont="1" applyFill="1" applyBorder="1" applyAlignment="1" applyProtection="1">
      <alignment horizontal="left" vertical="top"/>
    </xf>
    <xf numFmtId="0" fontId="0" fillId="0" borderId="1" xfId="0" applyFont="1" applyFill="1" applyBorder="1" applyAlignment="1" applyProtection="1">
      <alignment horizontal="left" vertical="top"/>
    </xf>
    <xf numFmtId="0" fontId="0" fillId="0" borderId="12" xfId="3" applyFont="1" applyFill="1" applyBorder="1" applyAlignment="1" applyProtection="1">
      <alignment horizontal="center" vertical="top"/>
      <protection locked="0"/>
    </xf>
    <xf numFmtId="0" fontId="3"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3" fillId="2" borderId="1" xfId="3" applyFont="1" applyFill="1" applyBorder="1" applyAlignment="1" applyProtection="1">
      <alignment horizontal="center" vertical="center" wrapText="1"/>
    </xf>
    <xf numFmtId="0" fontId="3" fillId="2" borderId="5" xfId="3" applyFont="1" applyFill="1" applyBorder="1" applyAlignment="1" applyProtection="1">
      <alignment horizontal="center" vertical="center" wrapText="1"/>
    </xf>
    <xf numFmtId="0" fontId="3" fillId="2" borderId="40" xfId="3" applyFont="1" applyFill="1" applyBorder="1" applyAlignment="1" applyProtection="1">
      <alignment horizontal="center" vertical="center" wrapText="1"/>
    </xf>
    <xf numFmtId="0" fontId="3" fillId="2" borderId="2" xfId="3" applyFont="1" applyFill="1" applyBorder="1" applyAlignment="1" applyProtection="1">
      <alignment horizontal="center" vertical="center" wrapText="1"/>
    </xf>
    <xf numFmtId="4" fontId="3" fillId="2" borderId="3" xfId="0"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2" borderId="7" xfId="0" applyNumberFormat="1"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top" wrapText="1"/>
    </xf>
    <xf numFmtId="4" fontId="3" fillId="2" borderId="5" xfId="0" applyNumberFormat="1" applyFont="1" applyFill="1" applyBorder="1" applyAlignment="1">
      <alignment horizontal="center" vertical="top" wrapText="1"/>
    </xf>
    <xf numFmtId="4" fontId="3" fillId="2" borderId="40" xfId="0" applyNumberFormat="1" applyFont="1" applyFill="1" applyBorder="1" applyAlignment="1">
      <alignment horizontal="center" vertical="top" wrapText="1"/>
    </xf>
    <xf numFmtId="164" fontId="3" fillId="2" borderId="1" xfId="1" applyFont="1" applyFill="1" applyBorder="1" applyAlignment="1" applyProtection="1">
      <alignment horizontal="center" vertical="top"/>
    </xf>
    <xf numFmtId="164" fontId="3" fillId="2" borderId="5" xfId="1" applyFont="1" applyFill="1" applyBorder="1" applyAlignment="1" applyProtection="1">
      <alignment horizontal="center" vertical="top"/>
    </xf>
    <xf numFmtId="164" fontId="3" fillId="2" borderId="40" xfId="1" applyFont="1" applyFill="1" applyBorder="1" applyAlignment="1" applyProtection="1">
      <alignment horizontal="center" vertical="top"/>
    </xf>
    <xf numFmtId="0" fontId="0" fillId="0" borderId="1" xfId="0" applyFont="1" applyFill="1" applyBorder="1" applyAlignment="1" applyProtection="1">
      <alignment horizontal="center" vertical="top"/>
    </xf>
    <xf numFmtId="0" fontId="0" fillId="0" borderId="5" xfId="0" applyFont="1" applyFill="1" applyBorder="1" applyAlignment="1" applyProtection="1">
      <alignment horizontal="center" vertical="top"/>
    </xf>
  </cellXfs>
  <cellStyles count="10">
    <cellStyle name="Euro" xfId="7"/>
    <cellStyle name="Millares" xfId="1" builtinId="3"/>
    <cellStyle name="Millares 2" xfId="6"/>
    <cellStyle name="Millares 2 2" xfId="5"/>
    <cellStyle name="Normal" xfId="0" builtinId="0"/>
    <cellStyle name="Normal 2" xfId="8"/>
    <cellStyle name="Normal 3" xfId="9"/>
    <cellStyle name="Normal_Anexo 9 POI 2009 Conservación 25 04" xfId="3"/>
    <cellStyle name="Normal_Anexo 9 POI 2009 Conservación 25 04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1742024</xdr:colOff>
      <xdr:row>2</xdr:row>
      <xdr:rowOff>257174</xdr:rowOff>
    </xdr:to>
    <xdr:pic>
      <xdr:nvPicPr>
        <xdr:cNvPr id="2" name="Imagen 6">
          <a:extLst>
            <a:ext uri="{FF2B5EF4-FFF2-40B4-BE49-F238E27FC236}">
              <a16:creationId xmlns:a16="http://schemas.microsoft.com/office/drawing/2014/main" xmlns=""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2256374" cy="866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1665824</xdr:colOff>
      <xdr:row>3</xdr:row>
      <xdr:rowOff>138112</xdr:rowOff>
    </xdr:to>
    <xdr:pic>
      <xdr:nvPicPr>
        <xdr:cNvPr id="3" name="Imagen 6">
          <a:extLst>
            <a:ext uri="{FF2B5EF4-FFF2-40B4-BE49-F238E27FC236}">
              <a16:creationId xmlns:a16="http://schemas.microsoft.com/office/drawing/2014/main" xmlns=""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2256374" cy="866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21/Anteproyecto%202022/Anteproyectos%20por%20dept/Proyecto%20Ley%20Presupuesto%202022%20Consolidado%20Set%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
      <sheetName val="DG"/>
      <sheetName val="DAH"/>
      <sheetName val="CON"/>
      <sheetName val="DAN"/>
      <sheetName val="DAF"/>
      <sheetName val="SAE"/>
      <sheetName val="DTI"/>
      <sheetName val="AUD"/>
      <sheetName val="Salarios (2)"/>
      <sheetName val="Consolidado"/>
      <sheetName val="Hoja1"/>
      <sheetName val="Extra"/>
      <sheetName val="Plazas nuevas"/>
      <sheetName val="Resumen"/>
    </sheetNames>
    <sheetDataSet>
      <sheetData sheetId="0"/>
      <sheetData sheetId="1">
        <row r="26">
          <cell r="E26">
            <v>1081437.0299999998</v>
          </cell>
        </row>
        <row r="65">
          <cell r="F65">
            <v>50000</v>
          </cell>
        </row>
        <row r="70">
          <cell r="E70">
            <v>600000</v>
          </cell>
        </row>
        <row r="76">
          <cell r="E76">
            <v>250000</v>
          </cell>
        </row>
        <row r="85">
          <cell r="E85">
            <v>100000</v>
          </cell>
        </row>
        <row r="99">
          <cell r="D99">
            <v>150000</v>
          </cell>
          <cell r="E99">
            <v>450000</v>
          </cell>
        </row>
        <row r="111">
          <cell r="E111">
            <v>700000</v>
          </cell>
        </row>
        <row r="132">
          <cell r="E132">
            <v>100000</v>
          </cell>
          <cell r="F132">
            <v>100000</v>
          </cell>
        </row>
        <row r="134">
          <cell r="F134">
            <v>50000</v>
          </cell>
        </row>
        <row r="163">
          <cell r="F163">
            <v>60000</v>
          </cell>
        </row>
        <row r="164">
          <cell r="F164">
            <v>50000</v>
          </cell>
        </row>
        <row r="165">
          <cell r="D165">
            <v>150000</v>
          </cell>
          <cell r="E165">
            <v>150000</v>
          </cell>
        </row>
        <row r="168">
          <cell r="F168">
            <v>450000</v>
          </cell>
        </row>
        <row r="222">
          <cell r="E222">
            <v>350000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E246">
            <v>9649200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2">
        <row r="72">
          <cell r="D72">
            <v>300000</v>
          </cell>
        </row>
        <row r="76">
          <cell r="E76">
            <v>2750000</v>
          </cell>
        </row>
        <row r="111">
          <cell r="D111">
            <v>350000</v>
          </cell>
          <cell r="E111">
            <v>2800000</v>
          </cell>
        </row>
        <row r="134">
          <cell r="D134">
            <v>75000</v>
          </cell>
        </row>
        <row r="164">
          <cell r="D164">
            <v>150000</v>
          </cell>
        </row>
        <row r="165">
          <cell r="D165">
            <v>100000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3">
        <row r="85">
          <cell r="D85">
            <v>600000</v>
          </cell>
        </row>
        <row r="99">
          <cell r="D99">
            <v>146558</v>
          </cell>
        </row>
        <row r="104">
          <cell r="D104">
            <v>2400000</v>
          </cell>
        </row>
        <row r="111">
          <cell r="D111">
            <v>500000</v>
          </cell>
        </row>
        <row r="112">
          <cell r="D112">
            <v>500000</v>
          </cell>
        </row>
        <row r="132">
          <cell r="D132">
            <v>70000</v>
          </cell>
        </row>
        <row r="134">
          <cell r="D134">
            <v>50000</v>
          </cell>
        </row>
        <row r="135">
          <cell r="D135">
            <v>50000</v>
          </cell>
        </row>
        <row r="147">
          <cell r="D147">
            <v>150000</v>
          </cell>
        </row>
        <row r="149">
          <cell r="D149">
            <v>225000</v>
          </cell>
        </row>
        <row r="153">
          <cell r="D153">
            <v>25000</v>
          </cell>
        </row>
        <row r="154">
          <cell r="D154">
            <v>300000</v>
          </cell>
        </row>
        <row r="163">
          <cell r="D163">
            <v>80000</v>
          </cell>
        </row>
        <row r="165">
          <cell r="D165">
            <v>1200000</v>
          </cell>
        </row>
        <row r="166">
          <cell r="D166">
            <v>610000</v>
          </cell>
        </row>
        <row r="167">
          <cell r="D167">
            <v>25000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4">
        <row r="65">
          <cell r="D65">
            <v>50000</v>
          </cell>
        </row>
        <row r="76">
          <cell r="D76">
            <v>359708337.97000003</v>
          </cell>
        </row>
        <row r="107">
          <cell r="E107">
            <v>1500000</v>
          </cell>
        </row>
        <row r="110">
          <cell r="D110">
            <v>500000</v>
          </cell>
        </row>
        <row r="111">
          <cell r="D111">
            <v>300000</v>
          </cell>
          <cell r="E111">
            <v>3308300</v>
          </cell>
        </row>
        <row r="134">
          <cell r="D134">
            <v>775000</v>
          </cell>
        </row>
        <row r="153">
          <cell r="D153">
            <v>50000</v>
          </cell>
        </row>
        <row r="154">
          <cell r="D154">
            <v>250000</v>
          </cell>
        </row>
        <row r="163">
          <cell r="D163">
            <v>900000</v>
          </cell>
        </row>
        <row r="165">
          <cell r="D165">
            <v>1000000</v>
          </cell>
          <cell r="E165">
            <v>750000</v>
          </cell>
        </row>
        <row r="166">
          <cell r="D166">
            <v>400000</v>
          </cell>
        </row>
        <row r="176">
          <cell r="D176">
            <v>268000</v>
          </cell>
        </row>
        <row r="177">
          <cell r="E177">
            <v>500000</v>
          </cell>
        </row>
        <row r="179">
          <cell r="D179">
            <v>500000</v>
          </cell>
          <cell r="E179">
            <v>500000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5">
        <row r="63">
          <cell r="D63">
            <v>1115000</v>
          </cell>
          <cell r="E63">
            <v>5560000</v>
          </cell>
          <cell r="F63">
            <v>2225000</v>
          </cell>
        </row>
        <row r="64">
          <cell r="D64">
            <v>9155000</v>
          </cell>
          <cell r="E64">
            <v>38320000</v>
          </cell>
          <cell r="F64">
            <v>35825000</v>
          </cell>
        </row>
        <row r="66">
          <cell r="F66">
            <v>1270000</v>
          </cell>
        </row>
        <row r="67">
          <cell r="F67">
            <v>1800000</v>
          </cell>
        </row>
        <row r="70">
          <cell r="F70">
            <v>80000</v>
          </cell>
        </row>
        <row r="75">
          <cell r="F75">
            <v>12000000</v>
          </cell>
        </row>
        <row r="82">
          <cell r="F82">
            <v>5000000</v>
          </cell>
        </row>
        <row r="84">
          <cell r="D84">
            <v>12615000</v>
          </cell>
          <cell r="E84">
            <v>106560000</v>
          </cell>
          <cell r="F84">
            <v>59725000</v>
          </cell>
        </row>
        <row r="85">
          <cell r="F85">
            <v>1885000</v>
          </cell>
        </row>
        <row r="94">
          <cell r="E94">
            <v>21500000</v>
          </cell>
          <cell r="F94">
            <v>16500000</v>
          </cell>
        </row>
        <row r="99">
          <cell r="F99">
            <v>145000</v>
          </cell>
        </row>
        <row r="104">
          <cell r="E104">
            <v>16000000</v>
          </cell>
          <cell r="F104">
            <v>12000000</v>
          </cell>
        </row>
        <row r="107">
          <cell r="F107">
            <v>7300000</v>
          </cell>
        </row>
        <row r="108">
          <cell r="F108">
            <v>100000</v>
          </cell>
        </row>
        <row r="109">
          <cell r="F109">
            <v>1000000</v>
          </cell>
        </row>
        <row r="110">
          <cell r="E110">
            <v>6000000</v>
          </cell>
          <cell r="F110">
            <v>6000000</v>
          </cell>
        </row>
        <row r="111">
          <cell r="F111">
            <v>200000</v>
          </cell>
        </row>
        <row r="118">
          <cell r="F118">
            <v>85000</v>
          </cell>
        </row>
        <row r="131">
          <cell r="F131">
            <v>800000</v>
          </cell>
        </row>
        <row r="132">
          <cell r="F132">
            <v>230000</v>
          </cell>
        </row>
        <row r="134">
          <cell r="F134">
            <v>50000</v>
          </cell>
        </row>
        <row r="135">
          <cell r="F135">
            <v>100000</v>
          </cell>
        </row>
        <row r="144">
          <cell r="F144">
            <v>50000</v>
          </cell>
        </row>
        <row r="145">
          <cell r="F145">
            <v>55000</v>
          </cell>
        </row>
        <row r="146">
          <cell r="F146">
            <v>25492</v>
          </cell>
        </row>
        <row r="147">
          <cell r="F147">
            <v>2500000</v>
          </cell>
        </row>
        <row r="148">
          <cell r="F148">
            <v>500000</v>
          </cell>
        </row>
        <row r="149">
          <cell r="F149">
            <v>175000</v>
          </cell>
        </row>
        <row r="150">
          <cell r="F150">
            <v>500000</v>
          </cell>
        </row>
        <row r="153">
          <cell r="F153">
            <v>125000</v>
          </cell>
        </row>
        <row r="154">
          <cell r="F154">
            <v>300000</v>
          </cell>
        </row>
        <row r="163">
          <cell r="F163">
            <v>80000</v>
          </cell>
        </row>
        <row r="164">
          <cell r="F164">
            <v>100000</v>
          </cell>
        </row>
        <row r="165">
          <cell r="F165">
            <v>1550000</v>
          </cell>
        </row>
        <row r="166">
          <cell r="F166">
            <v>50000</v>
          </cell>
        </row>
        <row r="167">
          <cell r="F167">
            <v>475000</v>
          </cell>
        </row>
        <row r="168">
          <cell r="F168">
            <v>250000</v>
          </cell>
        </row>
        <row r="179">
          <cell r="F179">
            <v>450000</v>
          </cell>
        </row>
        <row r="182">
          <cell r="F182">
            <v>1000000</v>
          </cell>
        </row>
        <row r="185">
          <cell r="E185">
            <v>25487226</v>
          </cell>
          <cell r="F185">
            <v>15000000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6">
        <row r="70">
          <cell r="E70">
            <v>2039688</v>
          </cell>
        </row>
        <row r="89">
          <cell r="E89">
            <v>400000</v>
          </cell>
        </row>
        <row r="99">
          <cell r="E99">
            <v>150000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7">
        <row r="66">
          <cell r="F66">
            <v>17196000</v>
          </cell>
        </row>
        <row r="76">
          <cell r="E76">
            <v>20000000</v>
          </cell>
          <cell r="F76">
            <v>16460710</v>
          </cell>
        </row>
        <row r="111">
          <cell r="E111">
            <v>6893325</v>
          </cell>
        </row>
        <row r="147">
          <cell r="F147">
            <v>0</v>
          </cell>
        </row>
        <row r="154">
          <cell r="E154">
            <v>350000</v>
          </cell>
          <cell r="F154">
            <v>350000</v>
          </cell>
        </row>
        <row r="165">
          <cell r="F165">
            <v>50000</v>
          </cell>
        </row>
        <row r="202">
          <cell r="E202">
            <v>6000000</v>
          </cell>
          <cell r="F202">
            <v>5100000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8">
        <row r="99">
          <cell r="F99">
            <v>300000</v>
          </cell>
        </row>
        <row r="111">
          <cell r="F111">
            <v>1000000</v>
          </cell>
        </row>
        <row r="163">
          <cell r="F163">
            <v>80000</v>
          </cell>
        </row>
        <row r="165">
          <cell r="F165">
            <v>50000</v>
          </cell>
        </row>
        <row r="229">
          <cell r="D229">
            <v>0</v>
          </cell>
          <cell r="E229">
            <v>0</v>
          </cell>
          <cell r="F229">
            <v>0</v>
          </cell>
        </row>
        <row r="233">
          <cell r="D233">
            <v>0</v>
          </cell>
          <cell r="E233">
            <v>0</v>
          </cell>
          <cell r="F233">
            <v>0</v>
          </cell>
        </row>
        <row r="234">
          <cell r="D234">
            <v>0</v>
          </cell>
          <cell r="E234">
            <v>0</v>
          </cell>
          <cell r="F234">
            <v>0</v>
          </cell>
        </row>
        <row r="235">
          <cell r="D235">
            <v>0</v>
          </cell>
          <cell r="E235">
            <v>0</v>
          </cell>
          <cell r="F235">
            <v>0</v>
          </cell>
        </row>
        <row r="236">
          <cell r="D236">
            <v>0</v>
          </cell>
          <cell r="E236">
            <v>0</v>
          </cell>
          <cell r="F236">
            <v>0</v>
          </cell>
        </row>
        <row r="239">
          <cell r="D239">
            <v>0</v>
          </cell>
          <cell r="E239">
            <v>0</v>
          </cell>
          <cell r="F239">
            <v>0</v>
          </cell>
        </row>
        <row r="243">
          <cell r="D243">
            <v>0</v>
          </cell>
          <cell r="E243">
            <v>0</v>
          </cell>
          <cell r="F243">
            <v>0</v>
          </cell>
        </row>
        <row r="246">
          <cell r="D246">
            <v>0</v>
          </cell>
          <cell r="F246">
            <v>0</v>
          </cell>
        </row>
        <row r="247">
          <cell r="D247">
            <v>0</v>
          </cell>
          <cell r="E247">
            <v>0</v>
          </cell>
          <cell r="F247">
            <v>0</v>
          </cell>
        </row>
        <row r="252">
          <cell r="D252">
            <v>0</v>
          </cell>
          <cell r="E252">
            <v>0</v>
          </cell>
          <cell r="F252">
            <v>0</v>
          </cell>
        </row>
        <row r="255">
          <cell r="D255">
            <v>0</v>
          </cell>
          <cell r="E255">
            <v>0</v>
          </cell>
          <cell r="F255">
            <v>0</v>
          </cell>
        </row>
        <row r="256">
          <cell r="D256">
            <v>0</v>
          </cell>
          <cell r="E256">
            <v>0</v>
          </cell>
          <cell r="F256">
            <v>0</v>
          </cell>
        </row>
      </sheetData>
      <sheetData sheetId="9">
        <row r="146">
          <cell r="G146">
            <v>279833223.59999996</v>
          </cell>
          <cell r="H146">
            <v>96250000</v>
          </cell>
          <cell r="I146">
            <v>96244772.049999997</v>
          </cell>
          <cell r="J146">
            <v>0</v>
          </cell>
          <cell r="K146">
            <v>27370000</v>
          </cell>
          <cell r="L146">
            <v>0</v>
          </cell>
          <cell r="M146">
            <v>0</v>
          </cell>
          <cell r="N146">
            <v>2635500</v>
          </cell>
          <cell r="O146">
            <v>700000</v>
          </cell>
          <cell r="P146">
            <v>41622017.149999999</v>
          </cell>
          <cell r="R146">
            <v>45532599.699999996</v>
          </cell>
          <cell r="S146">
            <v>50380635.199999996</v>
          </cell>
          <cell r="T146">
            <v>2723277.9</v>
          </cell>
          <cell r="U146">
            <v>28594414.449999999</v>
          </cell>
          <cell r="V146">
            <v>16339665.649999999</v>
          </cell>
          <cell r="W146">
            <v>8169832.9999999991</v>
          </cell>
          <cell r="X146">
            <v>9041281.8999999985</v>
          </cell>
          <cell r="Y146">
            <v>7699999.9999999991</v>
          </cell>
        </row>
        <row r="147">
          <cell r="G147">
            <v>319809398.40000004</v>
          </cell>
          <cell r="H147">
            <v>110000000</v>
          </cell>
          <cell r="I147">
            <v>109994025.2</v>
          </cell>
          <cell r="J147">
            <v>0</v>
          </cell>
          <cell r="K147">
            <v>31280000</v>
          </cell>
          <cell r="L147">
            <v>0</v>
          </cell>
          <cell r="M147">
            <v>0</v>
          </cell>
          <cell r="N147">
            <v>3012000</v>
          </cell>
          <cell r="O147">
            <v>800000</v>
          </cell>
          <cell r="P147">
            <v>47568019.600000001</v>
          </cell>
          <cell r="R147">
            <v>52037256.800000004</v>
          </cell>
          <cell r="S147">
            <v>57577868.800000004</v>
          </cell>
          <cell r="T147">
            <v>3112317.6</v>
          </cell>
          <cell r="U147">
            <v>32679330.800000001</v>
          </cell>
          <cell r="V147">
            <v>18673903.600000001</v>
          </cell>
          <cell r="W147">
            <v>9336952</v>
          </cell>
          <cell r="X147">
            <v>10332893.600000001</v>
          </cell>
          <cell r="Y147">
            <v>8800000</v>
          </cell>
        </row>
        <row r="148">
          <cell r="G148">
            <v>199880874</v>
          </cell>
          <cell r="H148">
            <v>68750000</v>
          </cell>
          <cell r="I148">
            <v>68746265.75</v>
          </cell>
          <cell r="J148">
            <v>0</v>
          </cell>
          <cell r="K148">
            <v>19550000</v>
          </cell>
          <cell r="L148">
            <v>0</v>
          </cell>
          <cell r="M148">
            <v>0</v>
          </cell>
          <cell r="N148">
            <v>1882500</v>
          </cell>
          <cell r="O148">
            <v>500000</v>
          </cell>
          <cell r="P148">
            <v>29730012.25</v>
          </cell>
          <cell r="R148">
            <v>32523285.5</v>
          </cell>
          <cell r="S148">
            <v>35986168</v>
          </cell>
          <cell r="T148">
            <v>1945198.5</v>
          </cell>
          <cell r="U148">
            <v>20424581.75</v>
          </cell>
          <cell r="V148">
            <v>11671189.75</v>
          </cell>
          <cell r="W148">
            <v>5835595</v>
          </cell>
          <cell r="X148">
            <v>6458058.5</v>
          </cell>
          <cell r="Y148">
            <v>5500000</v>
          </cell>
        </row>
        <row r="153">
          <cell r="W153">
            <v>1750000</v>
          </cell>
        </row>
        <row r="154">
          <cell r="W154">
            <v>2000000</v>
          </cell>
        </row>
        <row r="155">
          <cell r="W155">
            <v>1250000</v>
          </cell>
        </row>
      </sheetData>
      <sheetData sheetId="10">
        <row r="12">
          <cell r="C12">
            <v>2012784119.03</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R258"/>
  <sheetViews>
    <sheetView tabSelected="1" zoomScaleNormal="100" zoomScaleSheetLayoutView="80" workbookViewId="0">
      <selection activeCell="A3" sqref="A3:F3"/>
    </sheetView>
  </sheetViews>
  <sheetFormatPr baseColWidth="10" defaultColWidth="11.42578125" defaultRowHeight="12.75"/>
  <cols>
    <col min="1" max="1" width="7.7109375" style="100" customWidth="1"/>
    <col min="2" max="2" width="41.28515625" style="101" customWidth="1"/>
    <col min="3" max="3" width="18" style="102" customWidth="1"/>
    <col min="4" max="4" width="17.42578125" style="102" customWidth="1"/>
    <col min="5" max="5" width="17.140625" style="102" customWidth="1"/>
    <col min="6" max="6" width="16.5703125" style="102" customWidth="1"/>
    <col min="7" max="7" width="13.7109375" style="103" hidden="1" customWidth="1"/>
    <col min="8" max="8" width="6.140625" style="103" hidden="1" customWidth="1"/>
    <col min="9" max="9" width="11.42578125" style="103"/>
    <col min="10" max="10" width="21.85546875" style="103" customWidth="1"/>
    <col min="11" max="11" width="11.42578125" style="103"/>
    <col min="12" max="12" width="13.85546875" style="103" bestFit="1" customWidth="1"/>
    <col min="13" max="13" width="14.85546875" style="103" bestFit="1" customWidth="1"/>
    <col min="14" max="15" width="11.42578125" style="103"/>
    <col min="16" max="16" width="11.5703125" style="103" customWidth="1"/>
    <col min="17" max="16384" width="11.42578125" style="103"/>
  </cols>
  <sheetData>
    <row r="1" spans="1:18" ht="24" customHeight="1">
      <c r="A1" s="174" t="s">
        <v>549</v>
      </c>
      <c r="B1" s="174"/>
      <c r="C1" s="174"/>
      <c r="D1" s="174"/>
      <c r="E1" s="174"/>
      <c r="F1" s="174"/>
    </row>
    <row r="2" spans="1:18" ht="24" customHeight="1">
      <c r="A2" s="173"/>
      <c r="B2" s="174" t="s">
        <v>548</v>
      </c>
      <c r="C2" s="174"/>
      <c r="D2" s="174"/>
      <c r="E2" s="174"/>
      <c r="F2" s="174"/>
    </row>
    <row r="3" spans="1:18" ht="24" customHeight="1">
      <c r="A3" s="174" t="s">
        <v>546</v>
      </c>
      <c r="B3" s="174"/>
      <c r="C3" s="174"/>
      <c r="D3" s="174"/>
      <c r="E3" s="174"/>
      <c r="F3" s="174"/>
    </row>
    <row r="4" spans="1:18" ht="18.75" customHeight="1">
      <c r="A4" s="174" t="s">
        <v>233</v>
      </c>
      <c r="B4" s="174"/>
      <c r="C4" s="174"/>
      <c r="D4" s="174"/>
      <c r="E4" s="174"/>
      <c r="F4" s="174"/>
    </row>
    <row r="5" spans="1:18" ht="13.5" thickBot="1">
      <c r="A5" s="174" t="s">
        <v>2</v>
      </c>
      <c r="B5" s="174"/>
      <c r="C5" s="174"/>
      <c r="D5" s="174"/>
      <c r="E5" s="174"/>
      <c r="F5" s="174"/>
    </row>
    <row r="6" spans="1:18" ht="13.5" customHeight="1" thickBot="1">
      <c r="A6" s="175" t="s">
        <v>3</v>
      </c>
      <c r="B6" s="177" t="s">
        <v>4</v>
      </c>
      <c r="C6" s="179" t="s">
        <v>234</v>
      </c>
      <c r="D6" s="180"/>
      <c r="E6" s="180"/>
      <c r="F6" s="181"/>
    </row>
    <row r="7" spans="1:18" ht="13.5" customHeight="1" thickBot="1">
      <c r="A7" s="176"/>
      <c r="B7" s="178"/>
      <c r="C7" s="182" t="s">
        <v>235</v>
      </c>
      <c r="D7" s="74" t="s">
        <v>547</v>
      </c>
      <c r="E7" s="74" t="s">
        <v>547</v>
      </c>
      <c r="F7" s="74" t="s">
        <v>547</v>
      </c>
    </row>
    <row r="8" spans="1:18" ht="13.5" thickBot="1">
      <c r="A8" s="176"/>
      <c r="B8" s="178"/>
      <c r="C8" s="183"/>
      <c r="D8" s="75" t="s">
        <v>236</v>
      </c>
      <c r="E8" s="75" t="s">
        <v>237</v>
      </c>
      <c r="F8" s="75" t="s">
        <v>238</v>
      </c>
      <c r="J8" s="149"/>
      <c r="K8" s="104"/>
    </row>
    <row r="9" spans="1:18" ht="13.5" customHeight="1" thickBot="1">
      <c r="A9" s="76"/>
      <c r="B9" s="152"/>
      <c r="C9" s="77"/>
      <c r="D9" s="78">
        <f>+D10/C10</f>
        <v>0.37421897737706361</v>
      </c>
      <c r="E9" s="78">
        <f>+E10/C10</f>
        <v>0.3749219893112048</v>
      </c>
      <c r="F9" s="78">
        <f>+F10/C10</f>
        <v>0.25085903331173159</v>
      </c>
      <c r="M9" s="104"/>
    </row>
    <row r="10" spans="1:18" ht="13.5" customHeight="1" thickBot="1">
      <c r="A10" s="79"/>
      <c r="B10" s="80" t="s">
        <v>10</v>
      </c>
      <c r="C10" s="81">
        <f>+C13+C54+C129+C173+C206+C250</f>
        <v>3048349190</v>
      </c>
      <c r="D10" s="81">
        <f>+D13+D54+D129+D173+D206+D250</f>
        <v>1140750116.5700002</v>
      </c>
      <c r="E10" s="81">
        <f>+E13+E54+E129+E173+E206+E250</f>
        <v>1142893142.4299998</v>
      </c>
      <c r="F10" s="82">
        <f>+F13+F54+F129+F173+F206+F250</f>
        <v>764705931</v>
      </c>
      <c r="J10" s="148"/>
      <c r="K10" s="142"/>
    </row>
    <row r="11" spans="1:18" ht="19.5">
      <c r="A11" s="83"/>
      <c r="B11" s="84"/>
      <c r="C11" s="105"/>
      <c r="D11" s="106"/>
      <c r="E11" s="106"/>
      <c r="F11" s="106"/>
      <c r="J11" s="148"/>
      <c r="O11" s="150"/>
      <c r="P11" s="150"/>
      <c r="Q11" s="150"/>
      <c r="R11" s="151"/>
    </row>
    <row r="12" spans="1:18" ht="16.5" hidden="1" customHeight="1">
      <c r="A12" s="85"/>
      <c r="B12" s="86"/>
      <c r="C12" s="107"/>
      <c r="D12" s="108"/>
      <c r="E12" s="108"/>
      <c r="F12" s="108"/>
      <c r="J12" s="148"/>
      <c r="O12" s="150"/>
      <c r="P12" s="150"/>
      <c r="Q12" s="150"/>
      <c r="R12" s="151"/>
    </row>
    <row r="13" spans="1:18" ht="19.5">
      <c r="A13" s="87">
        <v>0</v>
      </c>
      <c r="B13" s="88" t="s">
        <v>11</v>
      </c>
      <c r="C13" s="89">
        <f>+C15+C22+C29+C36+C43+C50</f>
        <v>2012784119.03</v>
      </c>
      <c r="D13" s="89">
        <f>+D15+D22+D29+D36+D43+D50</f>
        <v>704095938.70000005</v>
      </c>
      <c r="E13" s="89">
        <f>+E15+E22+E29+E36+E43+E50</f>
        <v>805762509.82999992</v>
      </c>
      <c r="F13" s="89">
        <f>+F15+F22+F29+F36+F43+F50</f>
        <v>502925670.5</v>
      </c>
      <c r="O13" s="150"/>
      <c r="P13" s="150"/>
      <c r="Q13" s="150"/>
      <c r="R13" s="151"/>
    </row>
    <row r="14" spans="1:18" ht="19.5">
      <c r="A14" s="90"/>
      <c r="B14" s="86"/>
      <c r="C14" s="107"/>
      <c r="D14" s="107"/>
      <c r="E14" s="107"/>
      <c r="F14" s="107"/>
      <c r="J14" s="142"/>
      <c r="O14" s="150"/>
      <c r="P14" s="150"/>
      <c r="Q14" s="150"/>
      <c r="R14" s="151"/>
    </row>
    <row r="15" spans="1:18" ht="19.5">
      <c r="A15" s="87" t="s">
        <v>12</v>
      </c>
      <c r="B15" s="88" t="s">
        <v>13</v>
      </c>
      <c r="C15" s="89">
        <f t="shared" ref="C15:C20" si="0">SUM(D15:F15)</f>
        <v>801523496</v>
      </c>
      <c r="D15" s="89">
        <f>SUM(D16:D20)</f>
        <v>280533223.59999996</v>
      </c>
      <c r="E15" s="89">
        <f>SUM(E16:E20)</f>
        <v>320609398.40000004</v>
      </c>
      <c r="F15" s="89">
        <f>SUM(F16:F20)</f>
        <v>200380874</v>
      </c>
      <c r="J15" s="104"/>
      <c r="O15" s="150"/>
      <c r="P15" s="150"/>
      <c r="Q15" s="150"/>
      <c r="R15" s="151"/>
    </row>
    <row r="16" spans="1:18" ht="19.5">
      <c r="A16" s="85" t="s">
        <v>14</v>
      </c>
      <c r="B16" s="86" t="s">
        <v>15</v>
      </c>
      <c r="C16" s="109">
        <f t="shared" si="0"/>
        <v>799523496</v>
      </c>
      <c r="D16" s="108">
        <f>+'[1]Salarios (2)'!G146</f>
        <v>279833223.59999996</v>
      </c>
      <c r="E16" s="108">
        <f>+'[1]Salarios (2)'!G147</f>
        <v>319809398.40000004</v>
      </c>
      <c r="F16" s="108">
        <f>+'[1]Salarios (2)'!G148</f>
        <v>199880874</v>
      </c>
      <c r="O16" s="150"/>
      <c r="P16" s="150"/>
      <c r="Q16" s="150"/>
      <c r="R16" s="151"/>
    </row>
    <row r="17" spans="1:12" ht="12.75" hidden="1" customHeight="1">
      <c r="A17" s="91" t="s">
        <v>239</v>
      </c>
      <c r="B17" s="92" t="s">
        <v>240</v>
      </c>
      <c r="C17" s="109">
        <f t="shared" si="0"/>
        <v>0</v>
      </c>
      <c r="D17" s="108"/>
      <c r="E17" s="108"/>
      <c r="F17" s="108"/>
    </row>
    <row r="18" spans="1:12" ht="12.75" hidden="1" customHeight="1">
      <c r="A18" s="91" t="s">
        <v>241</v>
      </c>
      <c r="B18" s="92" t="s">
        <v>242</v>
      </c>
      <c r="C18" s="109">
        <f t="shared" si="0"/>
        <v>0</v>
      </c>
      <c r="D18" s="108"/>
      <c r="E18" s="108"/>
      <c r="F18" s="108"/>
    </row>
    <row r="19" spans="1:12" ht="12.75" hidden="1" customHeight="1">
      <c r="A19" s="91" t="s">
        <v>243</v>
      </c>
      <c r="B19" s="92" t="s">
        <v>244</v>
      </c>
      <c r="C19" s="109">
        <f t="shared" si="0"/>
        <v>0</v>
      </c>
      <c r="D19" s="108"/>
      <c r="E19" s="108"/>
      <c r="F19" s="108"/>
    </row>
    <row r="20" spans="1:12">
      <c r="A20" s="85" t="s">
        <v>17</v>
      </c>
      <c r="B20" s="86" t="s">
        <v>18</v>
      </c>
      <c r="C20" s="109">
        <f t="shared" si="0"/>
        <v>2000000</v>
      </c>
      <c r="D20" s="108">
        <f>+'[1]Salarios (2)'!O146</f>
        <v>700000</v>
      </c>
      <c r="E20" s="108">
        <f>+'[1]Salarios (2)'!O147</f>
        <v>800000</v>
      </c>
      <c r="F20" s="108">
        <f>+'[1]Salarios (2)'!O148</f>
        <v>500000</v>
      </c>
      <c r="J20" s="145"/>
      <c r="K20" s="144"/>
    </row>
    <row r="21" spans="1:12">
      <c r="A21" s="85"/>
      <c r="B21" s="86"/>
      <c r="C21" s="107"/>
      <c r="D21" s="108"/>
      <c r="E21" s="108"/>
      <c r="F21" s="108"/>
    </row>
    <row r="22" spans="1:12">
      <c r="A22" s="87" t="s">
        <v>19</v>
      </c>
      <c r="B22" s="88" t="s">
        <v>20</v>
      </c>
      <c r="C22" s="89">
        <f t="shared" ref="C22:C27" si="1">SUM(D22:F22)</f>
        <v>8611437.0299999993</v>
      </c>
      <c r="D22" s="89">
        <f>SUM(D23:D27)</f>
        <v>2635500</v>
      </c>
      <c r="E22" s="89">
        <f>SUM(E23:E27)</f>
        <v>4093437.03</v>
      </c>
      <c r="F22" s="89">
        <f>SUM(F23:F27)</f>
        <v>1882500</v>
      </c>
    </row>
    <row r="23" spans="1:12">
      <c r="A23" s="85" t="s">
        <v>21</v>
      </c>
      <c r="B23" s="86" t="s">
        <v>22</v>
      </c>
      <c r="C23" s="109">
        <f t="shared" si="1"/>
        <v>7530000</v>
      </c>
      <c r="D23" s="108">
        <f>+'[1]Salarios (2)'!N146</f>
        <v>2635500</v>
      </c>
      <c r="E23" s="108">
        <f>+'[1]Salarios (2)'!N147</f>
        <v>3012000</v>
      </c>
      <c r="F23" s="108">
        <f>+'[1]Salarios (2)'!N148</f>
        <v>1882500</v>
      </c>
      <c r="J23" s="142"/>
      <c r="L23" s="142"/>
    </row>
    <row r="24" spans="1:12" ht="15" hidden="1" customHeight="1">
      <c r="A24" s="93" t="s">
        <v>245</v>
      </c>
      <c r="B24" s="86" t="s">
        <v>246</v>
      </c>
      <c r="C24" s="109">
        <f t="shared" si="1"/>
        <v>0</v>
      </c>
      <c r="D24" s="108">
        <f>+'[1]Salarios (2)'!Q146</f>
        <v>0</v>
      </c>
      <c r="E24" s="108">
        <f>+'[1]Salarios (2)'!Q147</f>
        <v>0</v>
      </c>
      <c r="F24" s="108">
        <f>+'[1]Salarios (2)'!Q148</f>
        <v>0</v>
      </c>
    </row>
    <row r="25" spans="1:12" ht="18.75" hidden="1" customHeight="1">
      <c r="A25" s="93" t="s">
        <v>247</v>
      </c>
      <c r="B25" s="86" t="s">
        <v>248</v>
      </c>
      <c r="C25" s="109">
        <f t="shared" si="1"/>
        <v>0</v>
      </c>
      <c r="D25" s="108"/>
      <c r="E25" s="108"/>
      <c r="F25" s="108"/>
    </row>
    <row r="26" spans="1:12" ht="11.25" hidden="1" customHeight="1">
      <c r="A26" s="93" t="s">
        <v>249</v>
      </c>
      <c r="B26" s="86" t="s">
        <v>250</v>
      </c>
      <c r="C26" s="109">
        <f t="shared" si="1"/>
        <v>0</v>
      </c>
      <c r="D26" s="108"/>
      <c r="E26" s="108"/>
      <c r="F26" s="108"/>
    </row>
    <row r="27" spans="1:12" ht="20.25" customHeight="1">
      <c r="A27" s="85" t="s">
        <v>23</v>
      </c>
      <c r="B27" s="86" t="s">
        <v>24</v>
      </c>
      <c r="C27" s="109">
        <f t="shared" si="1"/>
        <v>1081437.0299999998</v>
      </c>
      <c r="D27" s="108">
        <f>+[1]DG!D26</f>
        <v>0</v>
      </c>
      <c r="E27" s="108">
        <f>+[1]DG!E26</f>
        <v>1081437.0299999998</v>
      </c>
      <c r="F27" s="108">
        <f>+[1]DG!F26</f>
        <v>0</v>
      </c>
      <c r="J27" s="104"/>
      <c r="L27" s="142"/>
    </row>
    <row r="28" spans="1:12">
      <c r="A28" s="85"/>
      <c r="B28" s="86"/>
      <c r="C28" s="107"/>
      <c r="D28" s="108"/>
      <c r="E28" s="108"/>
      <c r="F28" s="108"/>
    </row>
    <row r="29" spans="1:12">
      <c r="A29" s="87" t="s">
        <v>26</v>
      </c>
      <c r="B29" s="88" t="s">
        <v>27</v>
      </c>
      <c r="C29" s="89">
        <f t="shared" ref="C29:C34" si="2">SUM(D29:F29)</f>
        <v>877198254</v>
      </c>
      <c r="D29" s="89">
        <f>SUM(D30:D34)</f>
        <v>307019388.89999998</v>
      </c>
      <c r="E29" s="89">
        <f>SUM(E30:E34)</f>
        <v>350879301.60000002</v>
      </c>
      <c r="F29" s="89">
        <f>SUM(F30:F34)</f>
        <v>219299563.5</v>
      </c>
    </row>
    <row r="30" spans="1:12">
      <c r="A30" s="85" t="s">
        <v>28</v>
      </c>
      <c r="B30" s="86" t="s">
        <v>29</v>
      </c>
      <c r="C30" s="109">
        <f t="shared" si="2"/>
        <v>275000000</v>
      </c>
      <c r="D30" s="108">
        <f>+'[1]Salarios (2)'!H146</f>
        <v>96250000</v>
      </c>
      <c r="E30" s="108">
        <f>+'[1]Salarios (2)'!H147</f>
        <v>110000000</v>
      </c>
      <c r="F30" s="108">
        <f>+'[1]Salarios (2)'!H148</f>
        <v>68750000</v>
      </c>
      <c r="J30" s="146"/>
    </row>
    <row r="31" spans="1:12">
      <c r="A31" s="85" t="s">
        <v>30</v>
      </c>
      <c r="B31" s="86" t="s">
        <v>31</v>
      </c>
      <c r="C31" s="109">
        <f t="shared" si="2"/>
        <v>274985063</v>
      </c>
      <c r="D31" s="108">
        <f>+'[1]Salarios (2)'!I146+'[1]Salarios (2)'!J146</f>
        <v>96244772.049999997</v>
      </c>
      <c r="E31" s="108">
        <f>+'[1]Salarios (2)'!I147+'[1]Salarios (2)'!J147</f>
        <v>109994025.2</v>
      </c>
      <c r="F31" s="108">
        <f>+'[1]Salarios (2)'!I148+'[1]Salarios (2)'!J148</f>
        <v>68746265.75</v>
      </c>
    </row>
    <row r="32" spans="1:12">
      <c r="A32" s="85" t="s">
        <v>33</v>
      </c>
      <c r="B32" s="86" t="s">
        <v>34</v>
      </c>
      <c r="C32" s="109">
        <f t="shared" si="2"/>
        <v>130093142</v>
      </c>
      <c r="D32" s="108">
        <f>+'[1]Salarios (2)'!R146</f>
        <v>45532599.699999996</v>
      </c>
      <c r="E32" s="108">
        <f>+'[1]Salarios (2)'!R147</f>
        <v>52037256.800000004</v>
      </c>
      <c r="F32" s="108">
        <f>+'[1]Salarios (2)'!R148</f>
        <v>32523285.5</v>
      </c>
    </row>
    <row r="33" spans="1:6">
      <c r="A33" s="85" t="s">
        <v>35</v>
      </c>
      <c r="B33" s="86" t="s">
        <v>36</v>
      </c>
      <c r="C33" s="109">
        <f t="shared" si="2"/>
        <v>118920049</v>
      </c>
      <c r="D33" s="108">
        <f>+'[1]Salarios (2)'!P146</f>
        <v>41622017.149999999</v>
      </c>
      <c r="E33" s="108">
        <f>+'[1]Salarios (2)'!P147</f>
        <v>47568019.600000001</v>
      </c>
      <c r="F33" s="108">
        <f>+'[1]Salarios (2)'!P148</f>
        <v>29730012.25</v>
      </c>
    </row>
    <row r="34" spans="1:6">
      <c r="A34" s="85" t="s">
        <v>37</v>
      </c>
      <c r="B34" s="86" t="s">
        <v>38</v>
      </c>
      <c r="C34" s="109">
        <f t="shared" si="2"/>
        <v>78200000</v>
      </c>
      <c r="D34" s="108">
        <f>+'[1]Salarios (2)'!K146+'[1]Salarios (2)'!L146+'[1]Salarios (2)'!M146</f>
        <v>27370000</v>
      </c>
      <c r="E34" s="108">
        <f>+'[1]Salarios (2)'!K147+'[1]Salarios (2)'!L147+'[1]Salarios (2)'!M147</f>
        <v>31280000</v>
      </c>
      <c r="F34" s="108">
        <f>+'[1]Salarios (2)'!K148+'[1]Salarios (2)'!L148+'[1]Salarios (2)'!M148</f>
        <v>19550000</v>
      </c>
    </row>
    <row r="35" spans="1:6">
      <c r="A35" s="85"/>
      <c r="B35" s="86"/>
      <c r="C35" s="107"/>
      <c r="D35" s="108"/>
      <c r="E35" s="108"/>
      <c r="F35" s="108"/>
    </row>
    <row r="36" spans="1:6" ht="25.5">
      <c r="A36" s="87" t="s">
        <v>39</v>
      </c>
      <c r="B36" s="88" t="s">
        <v>40</v>
      </c>
      <c r="C36" s="89">
        <f t="shared" ref="C36:C41" si="3">SUM(D36:F36)</f>
        <v>151725466</v>
      </c>
      <c r="D36" s="89">
        <f>SUM(D37:D41)</f>
        <v>53103913.099999994</v>
      </c>
      <c r="E36" s="89">
        <f>SUM(E37:E41)</f>
        <v>60690186.400000006</v>
      </c>
      <c r="F36" s="89">
        <f>SUM(F37:F41)</f>
        <v>37931366.5</v>
      </c>
    </row>
    <row r="37" spans="1:6" ht="25.5">
      <c r="A37" s="85" t="s">
        <v>41</v>
      </c>
      <c r="B37" s="86" t="s">
        <v>42</v>
      </c>
      <c r="C37" s="109">
        <f t="shared" si="3"/>
        <v>143944672</v>
      </c>
      <c r="D37" s="108">
        <f>+'[1]Salarios (2)'!S146</f>
        <v>50380635.199999996</v>
      </c>
      <c r="E37" s="108">
        <f>+'[1]Salarios (2)'!S147</f>
        <v>57577868.800000004</v>
      </c>
      <c r="F37" s="108">
        <f>+'[1]Salarios (2)'!S148</f>
        <v>35986168</v>
      </c>
    </row>
    <row r="38" spans="1:6" ht="25.5" hidden="1" customHeight="1">
      <c r="A38" s="91" t="s">
        <v>251</v>
      </c>
      <c r="B38" s="92" t="s">
        <v>252</v>
      </c>
      <c r="C38" s="109">
        <f t="shared" si="3"/>
        <v>0</v>
      </c>
      <c r="D38" s="108"/>
      <c r="E38" s="108"/>
      <c r="F38" s="108"/>
    </row>
    <row r="39" spans="1:6" ht="25.5" hidden="1" customHeight="1">
      <c r="A39" s="91" t="s">
        <v>253</v>
      </c>
      <c r="B39" s="92" t="s">
        <v>254</v>
      </c>
      <c r="C39" s="109">
        <f t="shared" si="3"/>
        <v>0</v>
      </c>
      <c r="D39" s="108"/>
      <c r="E39" s="108"/>
      <c r="F39" s="108"/>
    </row>
    <row r="40" spans="1:6" ht="25.5" hidden="1" customHeight="1">
      <c r="A40" s="85" t="s">
        <v>255</v>
      </c>
      <c r="B40" s="86" t="s">
        <v>256</v>
      </c>
      <c r="C40" s="109">
        <f t="shared" si="3"/>
        <v>0</v>
      </c>
      <c r="D40" s="108"/>
      <c r="E40" s="108"/>
      <c r="F40" s="108"/>
    </row>
    <row r="41" spans="1:6" ht="25.5">
      <c r="A41" s="85" t="s">
        <v>44</v>
      </c>
      <c r="B41" s="86" t="s">
        <v>45</v>
      </c>
      <c r="C41" s="109">
        <f t="shared" si="3"/>
        <v>7780794</v>
      </c>
      <c r="D41" s="108">
        <f>+'[1]Salarios (2)'!T146</f>
        <v>2723277.9</v>
      </c>
      <c r="E41" s="108">
        <f>+'[1]Salarios (2)'!T147</f>
        <v>3112317.6</v>
      </c>
      <c r="F41" s="108">
        <f>+'[1]Salarios (2)'!T148</f>
        <v>1945198.5</v>
      </c>
    </row>
    <row r="42" spans="1:6">
      <c r="A42" s="85"/>
      <c r="B42" s="86"/>
      <c r="C42" s="107"/>
      <c r="D42" s="108"/>
      <c r="E42" s="108"/>
      <c r="F42" s="108"/>
    </row>
    <row r="43" spans="1:6" ht="38.25">
      <c r="A43" s="87" t="s">
        <v>47</v>
      </c>
      <c r="B43" s="88" t="s">
        <v>48</v>
      </c>
      <c r="C43" s="89">
        <f t="shared" ref="C43:C47" si="4">SUM(D43:F43)</f>
        <v>173725466</v>
      </c>
      <c r="D43" s="89">
        <f>SUM(D44:D48)</f>
        <v>60803913.099999994</v>
      </c>
      <c r="E43" s="89">
        <f>SUM(E44:E48)</f>
        <v>69490186.400000006</v>
      </c>
      <c r="F43" s="89">
        <f>SUM(F44:F48)</f>
        <v>43431366.5</v>
      </c>
    </row>
    <row r="44" spans="1:6" ht="25.5">
      <c r="A44" s="85" t="s">
        <v>49</v>
      </c>
      <c r="B44" s="86" t="s">
        <v>50</v>
      </c>
      <c r="C44" s="109">
        <f t="shared" si="4"/>
        <v>81698327</v>
      </c>
      <c r="D44" s="108">
        <f>+'[1]Salarios (2)'!U146</f>
        <v>28594414.449999999</v>
      </c>
      <c r="E44" s="108">
        <f>+'[1]Salarios (2)'!U147</f>
        <v>32679330.800000001</v>
      </c>
      <c r="F44" s="108">
        <f>+'[1]Salarios (2)'!U148</f>
        <v>20424581.75</v>
      </c>
    </row>
    <row r="45" spans="1:6" ht="25.5">
      <c r="A45" s="85" t="s">
        <v>52</v>
      </c>
      <c r="B45" s="92" t="s">
        <v>53</v>
      </c>
      <c r="C45" s="109">
        <f t="shared" si="4"/>
        <v>46684759</v>
      </c>
      <c r="D45" s="108">
        <f>+'[1]Salarios (2)'!V146</f>
        <v>16339665.649999999</v>
      </c>
      <c r="E45" s="108">
        <f>+'[1]Salarios (2)'!V147</f>
        <v>18673903.600000001</v>
      </c>
      <c r="F45" s="108">
        <f>+'[1]Salarios (2)'!V148</f>
        <v>11671189.75</v>
      </c>
    </row>
    <row r="46" spans="1:6" ht="25.5">
      <c r="A46" s="85" t="s">
        <v>54</v>
      </c>
      <c r="B46" s="86" t="s">
        <v>55</v>
      </c>
      <c r="C46" s="109">
        <f t="shared" si="4"/>
        <v>23342380</v>
      </c>
      <c r="D46" s="108">
        <f>+'[1]Salarios (2)'!W146</f>
        <v>8169832.9999999991</v>
      </c>
      <c r="E46" s="108">
        <f>+'[1]Salarios (2)'!W147</f>
        <v>9336952</v>
      </c>
      <c r="F46" s="108">
        <f>+'[1]Salarios (2)'!W148</f>
        <v>5835595</v>
      </c>
    </row>
    <row r="47" spans="1:6" ht="25.5" hidden="1" customHeight="1">
      <c r="A47" s="85" t="s">
        <v>257</v>
      </c>
      <c r="B47" s="86" t="s">
        <v>258</v>
      </c>
      <c r="C47" s="109">
        <f t="shared" si="4"/>
        <v>0</v>
      </c>
      <c r="D47" s="108"/>
      <c r="E47" s="108"/>
      <c r="F47" s="108"/>
    </row>
    <row r="48" spans="1:6" ht="25.5">
      <c r="A48" s="91" t="s">
        <v>56</v>
      </c>
      <c r="B48" s="92" t="s">
        <v>57</v>
      </c>
      <c r="C48" s="109">
        <f>SUM(D48:F48)</f>
        <v>22000000</v>
      </c>
      <c r="D48" s="108">
        <f>+'[1]Salarios (2)'!Y146</f>
        <v>7699999.9999999991</v>
      </c>
      <c r="E48" s="108">
        <f>+'[1]Salarios (2)'!Y147</f>
        <v>8800000</v>
      </c>
      <c r="F48" s="108">
        <f>+'[1]Salarios (2)'!Y148</f>
        <v>5500000</v>
      </c>
    </row>
    <row r="49" spans="1:10">
      <c r="A49" s="85"/>
      <c r="B49" s="86"/>
      <c r="C49" s="107"/>
      <c r="D49" s="108"/>
      <c r="E49" s="108"/>
      <c r="F49" s="108"/>
    </row>
    <row r="50" spans="1:10" ht="12.75" hidden="1" customHeight="1">
      <c r="A50" s="94" t="s">
        <v>259</v>
      </c>
      <c r="B50" s="95" t="s">
        <v>260</v>
      </c>
      <c r="C50" s="110">
        <f>SUM(D50:F50)</f>
        <v>0</v>
      </c>
      <c r="D50" s="110">
        <f>SUM(D51:D52)</f>
        <v>0</v>
      </c>
      <c r="E50" s="110">
        <f>SUM(E51:E52)</f>
        <v>0</v>
      </c>
      <c r="F50" s="110">
        <f>SUM(F51:F52)</f>
        <v>0</v>
      </c>
    </row>
    <row r="51" spans="1:10" ht="12.75" hidden="1" customHeight="1">
      <c r="A51" s="91" t="s">
        <v>261</v>
      </c>
      <c r="B51" s="92" t="s">
        <v>262</v>
      </c>
      <c r="C51" s="110">
        <f>SUM(D51:F51)</f>
        <v>0</v>
      </c>
      <c r="D51" s="108"/>
      <c r="E51" s="108"/>
      <c r="F51" s="108"/>
    </row>
    <row r="52" spans="1:10" ht="12.75" hidden="1" customHeight="1">
      <c r="A52" s="91" t="s">
        <v>263</v>
      </c>
      <c r="B52" s="92" t="s">
        <v>264</v>
      </c>
      <c r="C52" s="110">
        <f>SUM(D52:F52)</f>
        <v>0</v>
      </c>
      <c r="D52" s="108"/>
      <c r="E52" s="108"/>
      <c r="F52" s="108"/>
    </row>
    <row r="53" spans="1:10" ht="12.75" hidden="1" customHeight="1">
      <c r="A53" s="91"/>
      <c r="B53" s="92"/>
      <c r="C53" s="107"/>
      <c r="D53" s="108"/>
      <c r="E53" s="108"/>
      <c r="F53" s="108"/>
    </row>
    <row r="54" spans="1:10">
      <c r="A54" s="87">
        <v>1</v>
      </c>
      <c r="B54" s="88" t="s">
        <v>59</v>
      </c>
      <c r="C54" s="89">
        <f>SUM(D54:F54)</f>
        <v>822417918.97000003</v>
      </c>
      <c r="D54" s="89">
        <f>+D56+D63+D70+D79+D88+D94+D99+D104+D115+D121</f>
        <v>388389895.97000003</v>
      </c>
      <c r="E54" s="89">
        <f>+E56+E63+E70+E79+E88+E94+E99+E104+E115+E121</f>
        <v>235881313</v>
      </c>
      <c r="F54" s="89">
        <f>+F56+F63+F70+F79+F88+F94+F99+F104+F115+F121</f>
        <v>198146710</v>
      </c>
      <c r="J54" s="142"/>
    </row>
    <row r="55" spans="1:10">
      <c r="A55" s="85"/>
      <c r="B55" s="86"/>
      <c r="C55" s="107"/>
      <c r="D55" s="108"/>
      <c r="E55" s="108"/>
      <c r="F55" s="108"/>
    </row>
    <row r="56" spans="1:10" ht="12.75" hidden="1" customHeight="1">
      <c r="A56" s="94" t="s">
        <v>265</v>
      </c>
      <c r="B56" s="95" t="s">
        <v>266</v>
      </c>
      <c r="C56" s="96">
        <f t="shared" ref="C56:C61" si="5">SUM(D56:F56)</f>
        <v>0</v>
      </c>
      <c r="D56" s="96">
        <f>SUM(D57:D61)</f>
        <v>0</v>
      </c>
      <c r="E56" s="96">
        <f>SUM(E57:E61)</f>
        <v>0</v>
      </c>
      <c r="F56" s="96">
        <f>SUM(F57:F61)</f>
        <v>0</v>
      </c>
    </row>
    <row r="57" spans="1:10" ht="12.75" hidden="1" customHeight="1">
      <c r="A57" s="91" t="s">
        <v>267</v>
      </c>
      <c r="B57" s="92" t="s">
        <v>268</v>
      </c>
      <c r="C57" s="110">
        <f t="shared" si="5"/>
        <v>0</v>
      </c>
      <c r="D57" s="108">
        <f>+[1]DG!D56+[1]DAH!D56+[1]DAN!D56+[1]SAE!D56+[1]DAF!D56+[1]CON!D56+[1]DTI!D56+[1]AUD!D56</f>
        <v>0</v>
      </c>
      <c r="E57" s="108">
        <f>+[1]DG!E56+[1]DAH!E56+[1]DAN!E56+[1]SAE!E56+[1]DAF!E56+[1]CON!E56+[1]DTI!E56+[1]AUD!E56</f>
        <v>0</v>
      </c>
      <c r="F57" s="108">
        <f>+[1]DG!F56+[1]DAH!F56+[1]DAN!F56+[1]SAE!F56+[1]DAF!F56+[1]CON!F56+[1]DTI!F56+[1]AUD!F56</f>
        <v>0</v>
      </c>
    </row>
    <row r="58" spans="1:10" ht="12.75" hidden="1" customHeight="1">
      <c r="A58" s="85" t="s">
        <v>269</v>
      </c>
      <c r="B58" s="86" t="s">
        <v>270</v>
      </c>
      <c r="C58" s="110">
        <f t="shared" si="5"/>
        <v>0</v>
      </c>
      <c r="D58" s="108">
        <f>+[1]DG!D57+[1]DAH!D57+[1]DAN!D57+[1]SAE!D57+[1]DAF!D57+[1]CON!D57+[1]DTI!D57+[1]AUD!D57</f>
        <v>0</v>
      </c>
      <c r="E58" s="108">
        <f>+[1]DG!E57+[1]DAH!E57+[1]DAN!E57+[1]SAE!E57+[1]DAF!E57+[1]CON!E57+[1]DTI!E57+[1]AUD!E57</f>
        <v>0</v>
      </c>
      <c r="F58" s="108">
        <f>+[1]DG!F57+[1]DAH!F57+[1]DAN!F57+[1]SAE!F57+[1]DAF!F57+[1]CON!F57+[1]DTI!F57+[1]AUD!F57</f>
        <v>0</v>
      </c>
    </row>
    <row r="59" spans="1:10" ht="12.75" hidden="1" customHeight="1">
      <c r="A59" s="91" t="s">
        <v>271</v>
      </c>
      <c r="B59" s="92" t="s">
        <v>272</v>
      </c>
      <c r="C59" s="110">
        <f t="shared" si="5"/>
        <v>0</v>
      </c>
      <c r="D59" s="108">
        <f>+[1]DG!D58+[1]DAH!D58+[1]DAN!D58+[1]SAE!D58+[1]DAF!D58+[1]CON!D58+[1]DTI!D58+[1]AUD!D58</f>
        <v>0</v>
      </c>
      <c r="E59" s="108">
        <f>+[1]DG!E58+[1]DAH!E58+[1]DAN!E58+[1]SAE!E58+[1]DAF!E58+[1]CON!E58+[1]DTI!E58+[1]AUD!E58</f>
        <v>0</v>
      </c>
      <c r="F59" s="108">
        <f>+[1]DG!F58+[1]DAH!F58+[1]DAN!F58+[1]SAE!F58+[1]DAF!F58+[1]CON!F58+[1]DTI!F58+[1]AUD!F58</f>
        <v>0</v>
      </c>
    </row>
    <row r="60" spans="1:10" ht="12.75" hidden="1" customHeight="1">
      <c r="A60" s="91" t="s">
        <v>273</v>
      </c>
      <c r="B60" s="92" t="s">
        <v>274</v>
      </c>
      <c r="C60" s="110">
        <f t="shared" si="5"/>
        <v>0</v>
      </c>
      <c r="D60" s="108">
        <f>+[1]DG!D59+[1]DAH!D59+[1]DAN!D59+[1]SAE!D59+[1]DAF!D59+[1]CON!D59+[1]DTI!D59+[1]AUD!D59</f>
        <v>0</v>
      </c>
      <c r="E60" s="108">
        <f>+[1]DG!E59+[1]DAH!E59+[1]DAN!E59+[1]SAE!E59+[1]DAF!E59+[1]CON!E59+[1]DTI!E59+[1]AUD!E59</f>
        <v>0</v>
      </c>
      <c r="F60" s="108">
        <f>+[1]DG!F59+[1]DAH!F59+[1]DAN!F59+[1]SAE!F59+[1]DAF!F59+[1]CON!F59+[1]DTI!F59+[1]AUD!F59</f>
        <v>0</v>
      </c>
    </row>
    <row r="61" spans="1:10" ht="12.75" hidden="1" customHeight="1">
      <c r="A61" s="85" t="s">
        <v>275</v>
      </c>
      <c r="B61" s="86" t="s">
        <v>276</v>
      </c>
      <c r="C61" s="110">
        <f t="shared" si="5"/>
        <v>0</v>
      </c>
      <c r="D61" s="108">
        <f>+[1]DG!D60+[1]DAH!D60+[1]DAN!D60+[1]SAE!D60+[1]DAF!D60+[1]CON!D60+[1]DTI!D60+[1]AUD!D60</f>
        <v>0</v>
      </c>
      <c r="E61" s="108">
        <f>+[1]DG!E60+[1]DAH!E60+[1]DAN!E60+[1]SAE!E60+[1]DAF!E60+[1]CON!E60+[1]DTI!E60+[1]AUD!E60</f>
        <v>0</v>
      </c>
      <c r="F61" s="108">
        <f>+[1]DG!F60+[1]DAH!F60+[1]DAN!F60+[1]SAE!F60+[1]DAF!F60+[1]CON!F60+[1]DTI!F60+[1]AUD!F60</f>
        <v>0</v>
      </c>
    </row>
    <row r="62" spans="1:10" ht="12.75" hidden="1" customHeight="1">
      <c r="A62" s="85"/>
      <c r="B62" s="86"/>
      <c r="C62" s="107"/>
      <c r="D62" s="108"/>
      <c r="E62" s="108"/>
      <c r="F62" s="108"/>
    </row>
    <row r="63" spans="1:10">
      <c r="A63" s="87" t="s">
        <v>60</v>
      </c>
      <c r="B63" s="88" t="s">
        <v>61</v>
      </c>
      <c r="C63" s="89">
        <f t="shared" ref="C63:C68" si="6">SUM(D63:F63)</f>
        <v>112566000</v>
      </c>
      <c r="D63" s="89">
        <f>SUM(D64:D68)</f>
        <v>10320000</v>
      </c>
      <c r="E63" s="89">
        <f>SUM(E64:E68)</f>
        <v>43880000</v>
      </c>
      <c r="F63" s="89">
        <f>SUM(F64:F68)</f>
        <v>58366000</v>
      </c>
    </row>
    <row r="64" spans="1:10">
      <c r="A64" s="85" t="s">
        <v>62</v>
      </c>
      <c r="B64" s="86" t="s">
        <v>63</v>
      </c>
      <c r="C64" s="109">
        <f t="shared" si="6"/>
        <v>8900000</v>
      </c>
      <c r="D64" s="108">
        <f>+[1]DG!D63+[1]DAH!D63+[1]DAN!D63+[1]SAE!D63+[1]DAF!D63+[1]CON!D63+[1]DTI!D63+[1]AUD!D63</f>
        <v>1115000</v>
      </c>
      <c r="E64" s="108">
        <f>+[1]DG!E63+[1]DAH!E63+[1]DAN!E63+[1]SAE!E63+[1]DAF!E63+[1]CON!E63+[1]DTI!E63+[1]AUD!E63</f>
        <v>5560000</v>
      </c>
      <c r="F64" s="108">
        <f>+[1]DG!F63+[1]DAH!F63+[1]DAN!F63+[1]SAE!F63+[1]DAF!F63+[1]CON!F63+[1]DTI!F63+[1]AUD!F63</f>
        <v>2225000</v>
      </c>
    </row>
    <row r="65" spans="1:6">
      <c r="A65" s="85" t="s">
        <v>65</v>
      </c>
      <c r="B65" s="86" t="s">
        <v>66</v>
      </c>
      <c r="C65" s="109">
        <f t="shared" si="6"/>
        <v>83300000</v>
      </c>
      <c r="D65" s="108">
        <f>+[1]DG!D64+[1]DAH!D64+[1]DAN!D64+[1]SAE!D64+[1]DAF!D64+[1]CON!D64+[1]DTI!D64+[1]AUD!D64</f>
        <v>9155000</v>
      </c>
      <c r="E65" s="108">
        <f>+[1]DG!E64+[1]DAH!E64+[1]DAN!E64+[1]SAE!E64+[1]DAF!E64+[1]CON!E64+[1]DTI!E64+[1]AUD!E64</f>
        <v>38320000</v>
      </c>
      <c r="F65" s="108">
        <f>+[1]DG!F64+[1]DAH!F64+[1]DAN!F64+[1]SAE!F64+[1]DAF!F64+[1]CON!F64+[1]DTI!F64+[1]AUD!F64</f>
        <v>35825000</v>
      </c>
    </row>
    <row r="66" spans="1:6">
      <c r="A66" s="85" t="s">
        <v>67</v>
      </c>
      <c r="B66" s="86" t="s">
        <v>68</v>
      </c>
      <c r="C66" s="109">
        <f t="shared" si="6"/>
        <v>100000</v>
      </c>
      <c r="D66" s="108">
        <f>+[1]DG!D65+[1]DAH!D65+[1]DAN!D65+[1]SAE!D65+[1]DAF!D65+[1]CON!D65+[1]DTI!D65+[1]AUD!D65</f>
        <v>50000</v>
      </c>
      <c r="E66" s="108">
        <f>+[1]DG!E65+[1]DAH!E65+[1]DAN!E65+[1]SAE!E65+[1]DAF!E65+[1]CON!E65+[1]DTI!E65+[1]AUD!E65</f>
        <v>0</v>
      </c>
      <c r="F66" s="108">
        <f>+[1]DG!F65+[1]DAH!F65+[1]DAN!F65+[1]SAE!F65+[1]DAF!F65+[1]CON!F65+[1]DTI!F65+[1]AUD!F65</f>
        <v>50000</v>
      </c>
    </row>
    <row r="67" spans="1:6">
      <c r="A67" s="85" t="s">
        <v>70</v>
      </c>
      <c r="B67" s="86" t="s">
        <v>71</v>
      </c>
      <c r="C67" s="109">
        <f t="shared" si="6"/>
        <v>18466000</v>
      </c>
      <c r="D67" s="108">
        <f>+[1]DG!D66+[1]DAH!D66+[1]DAN!D66+[1]SAE!D66+[1]DAF!D66+[1]CON!D66+[1]DTI!D66+[1]AUD!D66</f>
        <v>0</v>
      </c>
      <c r="E67" s="108">
        <f>+[1]DG!E66+[1]DAH!E66+[1]DAN!E66+[1]SAE!E66+[1]DAF!E66+[1]CON!E66+[1]DTI!E66+[1]AUD!E66</f>
        <v>0</v>
      </c>
      <c r="F67" s="108">
        <f>+[1]DG!F66+[1]DAH!F66+[1]DAN!F66+[1]SAE!F66+[1]DAF!F66+[1]CON!F66+[1]DTI!F66+[1]AUD!F66</f>
        <v>18466000</v>
      </c>
    </row>
    <row r="68" spans="1:6">
      <c r="A68" s="85" t="s">
        <v>73</v>
      </c>
      <c r="B68" s="86" t="s">
        <v>74</v>
      </c>
      <c r="C68" s="109">
        <f t="shared" si="6"/>
        <v>1800000</v>
      </c>
      <c r="D68" s="108">
        <f>+[1]DG!D67+[1]DAH!D67+[1]DAN!D67+[1]SAE!D67+[1]DAF!D67+[1]CON!D67+[1]DTI!D67+[1]AUD!D67</f>
        <v>0</v>
      </c>
      <c r="E68" s="108">
        <f>+[1]DG!E67+[1]DAH!E67+[1]DAN!E67+[1]SAE!E67+[1]DAF!E67+[1]CON!E67+[1]DTI!E67+[1]AUD!E67</f>
        <v>0</v>
      </c>
      <c r="F68" s="108">
        <f>+[1]DG!F67+[1]DAH!F67+[1]DAN!F67+[1]SAE!F67+[1]DAF!F67+[1]CON!F67+[1]DTI!F67+[1]AUD!F67</f>
        <v>1800000</v>
      </c>
    </row>
    <row r="69" spans="1:6">
      <c r="A69" s="85"/>
      <c r="B69" s="86"/>
      <c r="C69" s="107"/>
      <c r="D69" s="108"/>
      <c r="E69" s="108"/>
      <c r="F69" s="108"/>
    </row>
    <row r="70" spans="1:6">
      <c r="A70" s="87" t="s">
        <v>75</v>
      </c>
      <c r="B70" s="88" t="s">
        <v>76</v>
      </c>
      <c r="C70" s="89">
        <f t="shared" ref="C70:C77" si="7">SUM(D70:F70)</f>
        <v>414188735.97000003</v>
      </c>
      <c r="D70" s="89">
        <f>SUM(D71:D77)</f>
        <v>360008337.97000003</v>
      </c>
      <c r="E70" s="89">
        <f>SUM(E71:E77)</f>
        <v>25639688</v>
      </c>
      <c r="F70" s="89">
        <f>SUM(F71:F77)</f>
        <v>28540710</v>
      </c>
    </row>
    <row r="71" spans="1:6">
      <c r="A71" s="85" t="s">
        <v>77</v>
      </c>
      <c r="B71" s="86" t="s">
        <v>78</v>
      </c>
      <c r="C71" s="109">
        <f t="shared" si="7"/>
        <v>2719688</v>
      </c>
      <c r="D71" s="108">
        <f>+[1]DG!D70+[1]DAH!D70+[1]DAN!D70+[1]SAE!D70+[1]DAF!D70+[1]CON!D70+[1]DTI!D70+[1]AUD!D70</f>
        <v>0</v>
      </c>
      <c r="E71" s="108">
        <f>+[1]DG!E70+[1]DAH!E70+[1]DAN!E70+[1]SAE!E70+[1]DAF!E70+[1]CON!E70+[1]DTI!E70+[1]AUD!E70</f>
        <v>2639688</v>
      </c>
      <c r="F71" s="108">
        <f>+[1]DG!F70+[1]DAH!F70+[1]DAN!F70+[1]SAE!F70+[1]DAF!F70+[1]CON!F70+[1]DTI!F70+[1]AUD!F70</f>
        <v>80000</v>
      </c>
    </row>
    <row r="72" spans="1:6" ht="12.75" hidden="1" customHeight="1">
      <c r="A72" s="85" t="s">
        <v>277</v>
      </c>
      <c r="B72" s="86" t="s">
        <v>278</v>
      </c>
      <c r="C72" s="109">
        <f t="shared" si="7"/>
        <v>0</v>
      </c>
      <c r="D72" s="108">
        <f>+[1]DG!D71+[1]DAH!D71+[1]DAN!D71+[1]SAE!D71+[1]DAF!D71+[1]CON!D71+[1]DTI!D71+[1]AUD!D71</f>
        <v>0</v>
      </c>
      <c r="E72" s="108">
        <f>+[1]DG!E71+[1]DAH!E71+[1]DAN!E71+[1]SAE!E71+[1]DAF!E71+[1]CON!E71+[1]DTI!E71+[1]AUD!E71</f>
        <v>0</v>
      </c>
      <c r="F72" s="108">
        <f>+[1]DG!F71+[1]DAH!F71+[1]DAN!F71+[1]SAE!F71+[1]DAF!F71+[1]CON!F71+[1]DTI!F71+[1]AUD!F71</f>
        <v>0</v>
      </c>
    </row>
    <row r="73" spans="1:6">
      <c r="A73" s="85" t="s">
        <v>80</v>
      </c>
      <c r="B73" s="86" t="s">
        <v>81</v>
      </c>
      <c r="C73" s="109">
        <f t="shared" si="7"/>
        <v>300000</v>
      </c>
      <c r="D73" s="108">
        <f>+[1]DG!D72+[1]DAH!D72+[1]DAN!D72+[1]SAE!D72+[1]DAF!D72+[1]CON!D72+[1]DTI!D72+[1]AUD!D72</f>
        <v>300000</v>
      </c>
      <c r="E73" s="108">
        <f>+[1]DG!E72+[1]DAH!E72+[1]DAN!E72+[1]SAE!E72+[1]DAF!E72+[1]CON!E72+[1]DTI!E72+[1]AUD!E72</f>
        <v>0</v>
      </c>
      <c r="F73" s="108">
        <f>+[1]DG!F72+[1]DAH!F72+[1]DAN!F72+[1]SAE!F72+[1]DAF!F72+[1]CON!F72+[1]DTI!F72+[1]AUD!F72</f>
        <v>0</v>
      </c>
    </row>
    <row r="74" spans="1:6" ht="12.75" hidden="1" customHeight="1">
      <c r="A74" s="91" t="s">
        <v>279</v>
      </c>
      <c r="B74" s="92" t="s">
        <v>280</v>
      </c>
      <c r="C74" s="109">
        <f t="shared" si="7"/>
        <v>0</v>
      </c>
      <c r="D74" s="108">
        <f>+[1]DG!D73+[1]DAH!D73+[1]DAN!D73+[1]SAE!D73+[1]DAF!D73+[1]CON!D73+[1]DTI!D73+[1]AUD!D73</f>
        <v>0</v>
      </c>
      <c r="E74" s="108">
        <f>+[1]DG!E73+[1]DAH!E73+[1]DAN!E73+[1]SAE!E73+[1]DAF!E73+[1]CON!E73+[1]DTI!E73+[1]AUD!E73</f>
        <v>0</v>
      </c>
      <c r="F74" s="108">
        <f>+[1]DG!F73+[1]DAH!F73+[1]DAN!F73+[1]SAE!F73+[1]DAF!F73+[1]CON!F73+[1]DTI!F73+[1]AUD!F73</f>
        <v>0</v>
      </c>
    </row>
    <row r="75" spans="1:6" ht="12.75" hidden="1" customHeight="1">
      <c r="A75" s="85" t="s">
        <v>281</v>
      </c>
      <c r="B75" s="86" t="s">
        <v>282</v>
      </c>
      <c r="C75" s="109">
        <f t="shared" si="7"/>
        <v>0</v>
      </c>
      <c r="D75" s="108">
        <f>+[1]DG!D74+[1]DAH!D74+[1]DAN!D74+[1]SAE!D74+[1]DAF!D74+[1]CON!D74+[1]DTI!D74+[1]AUD!D74</f>
        <v>0</v>
      </c>
      <c r="E75" s="108">
        <f>+[1]DG!E74+[1]DAH!E74+[1]DAN!E74+[1]SAE!E74+[1]DAF!E74+[1]CON!E74+[1]DTI!E74+[1]AUD!E74</f>
        <v>0</v>
      </c>
      <c r="F75" s="108">
        <f>+[1]DG!F74+[1]DAH!F74+[1]DAN!F74+[1]SAE!F74+[1]DAF!F74+[1]CON!F74+[1]DTI!F74+[1]AUD!F74</f>
        <v>0</v>
      </c>
    </row>
    <row r="76" spans="1:6" ht="25.5">
      <c r="A76" s="91" t="s">
        <v>83</v>
      </c>
      <c r="B76" s="92" t="s">
        <v>84</v>
      </c>
      <c r="C76" s="109">
        <f t="shared" si="7"/>
        <v>12000000</v>
      </c>
      <c r="D76" s="108">
        <f>+[1]DG!D75+[1]DAH!D75+[1]DAN!D75+[1]SAE!D75+[1]DAF!D75+[1]CON!D75+[1]DTI!D75+[1]AUD!D75</f>
        <v>0</v>
      </c>
      <c r="E76" s="108">
        <f>+[1]DG!E75+[1]DAH!E75+[1]DAN!E75+[1]SAE!E75+[1]DAF!E75+[1]CON!E75+[1]DTI!E75+[1]AUD!E75</f>
        <v>0</v>
      </c>
      <c r="F76" s="108">
        <f>+[1]DG!F75+[1]DAH!F75+[1]DAN!F75+[1]SAE!F75+[1]DAF!F75+[1]CON!F75+[1]DTI!F75+[1]AUD!F75</f>
        <v>12000000</v>
      </c>
    </row>
    <row r="77" spans="1:6">
      <c r="A77" s="91" t="s">
        <v>86</v>
      </c>
      <c r="B77" s="92" t="s">
        <v>283</v>
      </c>
      <c r="C77" s="109">
        <f t="shared" si="7"/>
        <v>399169047.97000003</v>
      </c>
      <c r="D77" s="108">
        <f>+[1]DG!D76+[1]DAH!D76+[1]DAN!D76+[1]SAE!D76+[1]DAF!D76+[1]CON!D76+[1]DTI!D76+[1]AUD!D76</f>
        <v>359708337.97000003</v>
      </c>
      <c r="E77" s="108">
        <f>+[1]DG!E76+[1]DAH!E76+[1]DAN!E76+[1]SAE!E76+[1]DAF!E76+[1]CON!E76+[1]DTI!E76+[1]AUD!E76</f>
        <v>23000000</v>
      </c>
      <c r="F77" s="108">
        <f>+[1]DG!F76+[1]DAH!F76+[1]DAN!F76+[1]SAE!F76+[1]DAF!F76+[1]CON!F76+[1]DTI!F76+[1]AUD!F76</f>
        <v>16460710</v>
      </c>
    </row>
    <row r="78" spans="1:6">
      <c r="A78" s="85"/>
      <c r="B78" s="86"/>
      <c r="C78" s="107"/>
      <c r="D78" s="108"/>
      <c r="E78" s="108"/>
      <c r="F78" s="108"/>
    </row>
    <row r="79" spans="1:6">
      <c r="A79" s="87" t="s">
        <v>88</v>
      </c>
      <c r="B79" s="88" t="s">
        <v>89</v>
      </c>
      <c r="C79" s="89">
        <f t="shared" ref="C79:C86" si="8">SUM(D79:F79)</f>
        <v>186485000</v>
      </c>
      <c r="D79" s="89">
        <f>SUM(D80:D86)</f>
        <v>13215000</v>
      </c>
      <c r="E79" s="89">
        <f>SUM(E80:E86)</f>
        <v>106660000</v>
      </c>
      <c r="F79" s="89">
        <f>SUM(F80:F86)</f>
        <v>66610000</v>
      </c>
    </row>
    <row r="80" spans="1:6" ht="12.75" hidden="1" customHeight="1">
      <c r="A80" s="91" t="s">
        <v>284</v>
      </c>
      <c r="B80" s="92" t="s">
        <v>285</v>
      </c>
      <c r="C80" s="109">
        <f t="shared" si="8"/>
        <v>0</v>
      </c>
      <c r="D80" s="108">
        <f>+[1]DG!D79+[1]DAH!D79+[1]DAN!D79+[1]SAE!D79+[1]DAF!D79+[1]CON!D79+[1]DTI!D79+[1]AUD!D79</f>
        <v>0</v>
      </c>
      <c r="E80" s="108">
        <f>+[1]DG!E79+[1]DAH!E79+[1]DAN!E79+[1]SAE!E79+[1]DAF!E79+[1]CON!E79+[1]DTI!E79+[1]AUD!E79</f>
        <v>0</v>
      </c>
      <c r="F80" s="108">
        <f>+[1]DG!F79+[1]DAH!F79+[1]DAN!F79+[1]SAE!F79+[1]DAF!F79+[1]CON!F79+[1]DTI!F79+[1]AUD!F79</f>
        <v>0</v>
      </c>
    </row>
    <row r="81" spans="1:10" ht="12.75" hidden="1" customHeight="1">
      <c r="A81" s="85" t="s">
        <v>286</v>
      </c>
      <c r="B81" s="86" t="s">
        <v>287</v>
      </c>
      <c r="C81" s="109">
        <f t="shared" si="8"/>
        <v>0</v>
      </c>
      <c r="D81" s="108">
        <f>+[1]DG!D80+[1]DAH!D80+[1]DAN!D80+[1]SAE!D80+[1]DAF!D80+[1]CON!D80+[1]DTI!D80+[1]AUD!D80</f>
        <v>0</v>
      </c>
      <c r="E81" s="108">
        <f>+[1]DG!E80+[1]DAH!E80+[1]DAN!E80+[1]SAE!E80+[1]DAF!E80+[1]CON!E80+[1]DTI!E80+[1]AUD!E80</f>
        <v>0</v>
      </c>
      <c r="F81" s="108">
        <f>+[1]DG!F80+[1]DAH!F80+[1]DAN!F80+[1]SAE!F80+[1]DAF!F80+[1]CON!F80+[1]DTI!F80+[1]AUD!F80</f>
        <v>0</v>
      </c>
    </row>
    <row r="82" spans="1:10" ht="12.75" hidden="1" customHeight="1">
      <c r="A82" s="85" t="s">
        <v>288</v>
      </c>
      <c r="B82" s="86" t="s">
        <v>289</v>
      </c>
      <c r="C82" s="109">
        <f t="shared" si="8"/>
        <v>0</v>
      </c>
      <c r="D82" s="108">
        <f>+[1]DG!D81+[1]DAH!D81+[1]DAN!D81+[1]SAE!D81+[1]DAF!D81+[1]CON!D81+[1]DTI!D81+[1]AUD!D81</f>
        <v>0</v>
      </c>
      <c r="E82" s="108">
        <f>+[1]DG!E81+[1]DAH!E81+[1]DAN!E81+[1]SAE!E81+[1]DAF!E81+[1]CON!E81+[1]DTI!E81+[1]AUD!E81</f>
        <v>0</v>
      </c>
      <c r="F82" s="108">
        <f>+[1]DG!F81+[1]DAH!F81+[1]DAN!F81+[1]SAE!F81+[1]DAF!F81+[1]CON!F81+[1]DTI!F81+[1]AUD!F81</f>
        <v>0</v>
      </c>
    </row>
    <row r="83" spans="1:10">
      <c r="A83" s="91" t="s">
        <v>90</v>
      </c>
      <c r="B83" s="92" t="s">
        <v>91</v>
      </c>
      <c r="C83" s="109">
        <f t="shared" si="8"/>
        <v>5000000</v>
      </c>
      <c r="D83" s="108">
        <f>+[1]DG!D82+[1]DAH!D82+[1]DAN!D82+[1]SAE!D82+[1]DAF!D82+[1]CON!D82+[1]DTI!D82+[1]AUD!D82</f>
        <v>0</v>
      </c>
      <c r="E83" s="108">
        <f>+[1]DG!E82+[1]DAH!E82+[1]DAN!E82+[1]SAE!E82+[1]DAF!E82+[1]CON!E82+[1]DTI!E82+[1]AUD!E82</f>
        <v>0</v>
      </c>
      <c r="F83" s="108">
        <f>+[1]DG!F82+[1]DAH!F82+[1]DAN!F82+[1]SAE!F82+[1]DAF!F82+[1]CON!F82+[1]DTI!F82+[1]AUD!F82</f>
        <v>5000000</v>
      </c>
    </row>
    <row r="84" spans="1:10" hidden="1">
      <c r="A84" s="85" t="s">
        <v>290</v>
      </c>
      <c r="B84" s="86" t="s">
        <v>291</v>
      </c>
      <c r="C84" s="109">
        <f t="shared" si="8"/>
        <v>0</v>
      </c>
      <c r="D84" s="108">
        <f>+[1]DG!D83+[1]DAH!D83+[1]DAN!D83+[1]SAE!D83+[1]DAF!D83+[1]CON!D83+[1]DTI!D83+[1]AUD!D83</f>
        <v>0</v>
      </c>
      <c r="E84" s="108">
        <f>+[1]DG!E83+[1]DAH!E83+[1]DAN!E83+[1]SAE!E83+[1]DAF!E83+[1]CON!E83+[1]DTI!E83+[1]AUD!E83</f>
        <v>0</v>
      </c>
      <c r="F84" s="108">
        <f>+[1]DG!F83+[1]DAH!F83+[1]DAN!F83+[1]SAE!F83+[1]DAF!F83+[1]CON!F83+[1]DTI!F83+[1]AUD!F83</f>
        <v>0</v>
      </c>
    </row>
    <row r="85" spans="1:10">
      <c r="A85" s="85" t="s">
        <v>292</v>
      </c>
      <c r="B85" s="86" t="s">
        <v>293</v>
      </c>
      <c r="C85" s="109">
        <f t="shared" si="8"/>
        <v>178900000</v>
      </c>
      <c r="D85" s="108">
        <f>+[1]DG!D84+[1]DAH!D84+[1]DAN!D84+[1]SAE!D84+[1]DAF!D84+[1]CON!D84+[1]DTI!D84+[1]AUD!D84</f>
        <v>12615000</v>
      </c>
      <c r="E85" s="108">
        <f>+[1]DG!E84+[1]DAH!E84+[1]DAN!E84+[1]SAE!E84+[1]DAF!E84+[1]CON!E84+[1]DTI!E84+[1]AUD!E84</f>
        <v>106560000</v>
      </c>
      <c r="F85" s="108">
        <f>+[1]DG!F84+[1]DAH!F84+[1]DAN!F84+[1]SAE!F84+[1]DAF!F84+[1]CON!F84+[1]DTI!F84+[1]AUD!F84</f>
        <v>59725000</v>
      </c>
    </row>
    <row r="86" spans="1:10">
      <c r="A86" s="85" t="s">
        <v>95</v>
      </c>
      <c r="B86" s="86" t="s">
        <v>96</v>
      </c>
      <c r="C86" s="109">
        <f t="shared" si="8"/>
        <v>2585000</v>
      </c>
      <c r="D86" s="108">
        <f>+[1]DG!D85+[1]DAH!D85+[1]DAN!D85+[1]SAE!D85+[1]DAF!D85+[1]CON!D85+[1]DTI!D85+[1]AUD!D85</f>
        <v>600000</v>
      </c>
      <c r="E86" s="108">
        <f>+[1]DG!E85+[1]DAH!E85+[1]DAN!E85+[1]SAE!E85+[1]DAF!E85+[1]CON!E85+[1]DTI!E85+[1]AUD!E85</f>
        <v>100000</v>
      </c>
      <c r="F86" s="108">
        <f>+[1]DG!F85+[1]DAH!F85+[1]DAN!F85+[1]SAE!F85+[1]DAF!F85+[1]CON!F85+[1]DTI!F85+[1]AUD!F85</f>
        <v>1885000</v>
      </c>
    </row>
    <row r="87" spans="1:10">
      <c r="A87" s="85"/>
      <c r="B87" s="86"/>
      <c r="C87" s="107"/>
      <c r="D87" s="108"/>
      <c r="E87" s="108"/>
      <c r="F87" s="108"/>
    </row>
    <row r="88" spans="1:10">
      <c r="A88" s="87" t="s">
        <v>97</v>
      </c>
      <c r="B88" s="88" t="s">
        <v>98</v>
      </c>
      <c r="C88" s="89">
        <f>SUM(D88:F88)</f>
        <v>400000</v>
      </c>
      <c r="D88" s="89">
        <f>SUM(D89:D92)</f>
        <v>0</v>
      </c>
      <c r="E88" s="89">
        <f>SUM(E89:E92)</f>
        <v>400000</v>
      </c>
      <c r="F88" s="89">
        <f>SUM(F89:F92)</f>
        <v>0</v>
      </c>
    </row>
    <row r="89" spans="1:10" hidden="1">
      <c r="A89" s="85" t="s">
        <v>99</v>
      </c>
      <c r="B89" s="86" t="s">
        <v>100</v>
      </c>
      <c r="C89" s="109">
        <f>SUM(D89:F89)</f>
        <v>0</v>
      </c>
      <c r="D89" s="108">
        <f>+[1]DG!D88+[1]DAH!D88+[1]DAN!D88+[1]SAE!D88+[1]DAF!D88+[1]CON!D88+[1]DTI!D88+[1]AUD!D88</f>
        <v>0</v>
      </c>
      <c r="E89" s="108">
        <f>+[1]DG!E88+[1]DAH!E88+[1]DAN!E88+[1]SAE!E88+[1]DAF!E88+[1]CON!E88+[1]DTI!E88+[1]AUD!E88</f>
        <v>0</v>
      </c>
      <c r="F89" s="108">
        <f>+[1]DG!F88+[1]DAH!F88+[1]DAN!F88+[1]SAE!F88+[1]DAF!F88+[1]CON!F88+[1]DTI!F88+[1]AUD!F88</f>
        <v>0</v>
      </c>
    </row>
    <row r="90" spans="1:10">
      <c r="A90" s="85" t="s">
        <v>101</v>
      </c>
      <c r="B90" s="86" t="s">
        <v>102</v>
      </c>
      <c r="C90" s="109">
        <f>SUM(D90:F90)</f>
        <v>400000</v>
      </c>
      <c r="D90" s="108">
        <f>+[1]DG!D89+[1]DAH!D89+[1]DAN!D89+[1]SAE!D89+[1]DAF!D89+[1]CON!D89+[1]DTI!D89+[1]AUD!D89</f>
        <v>0</v>
      </c>
      <c r="E90" s="108">
        <f>+[1]DG!E89+[1]DAH!E89+[1]DAN!E89+[1]SAE!E89+[1]DAF!E89+[1]CON!E89+[1]DTI!E89+[1]AUD!E89</f>
        <v>400000</v>
      </c>
      <c r="F90" s="108">
        <f>+[1]DG!F89+[1]DAH!F89+[1]DAN!F89+[1]SAE!F89+[1]DAF!F89+[1]CON!F89+[1]DTI!F89+[1]AUD!F89</f>
        <v>0</v>
      </c>
    </row>
    <row r="91" spans="1:10" ht="12.75" hidden="1" customHeight="1">
      <c r="A91" s="85" t="s">
        <v>294</v>
      </c>
      <c r="B91" s="86" t="s">
        <v>295</v>
      </c>
      <c r="C91" s="110">
        <f>SUM(D91:F91)</f>
        <v>0</v>
      </c>
      <c r="D91" s="108">
        <f>+[1]DG!D90+[1]DAH!D90+[1]DAN!D90+[1]SAE!D90+[1]DAF!D90+[1]CON!D90+[1]DTI!D90+[1]AUD!D90</f>
        <v>0</v>
      </c>
      <c r="E91" s="108">
        <f>+[1]DG!E90+[1]DAH!E90+[1]DAN!E90+[1]SAE!E90+[1]DAF!E90+[1]CON!E90+[1]DTI!E90+[1]AUD!E90</f>
        <v>0</v>
      </c>
      <c r="F91" s="108">
        <f>+[1]DG!F90+[1]DAH!F90+[1]DAN!F90+[1]SAE!F90+[1]DAF!F90+[1]CON!F90+[1]DTI!F90+[1]AUD!F90</f>
        <v>0</v>
      </c>
    </row>
    <row r="92" spans="1:10" ht="12.75" hidden="1" customHeight="1">
      <c r="A92" s="85" t="s">
        <v>296</v>
      </c>
      <c r="B92" s="86" t="s">
        <v>297</v>
      </c>
      <c r="C92" s="110">
        <f>SUM(D92:F92)</f>
        <v>0</v>
      </c>
      <c r="D92" s="108">
        <f>+[1]DG!D91+[1]DAH!D91+[1]DAN!D91+[1]SAE!D91+[1]DAF!D91+[1]CON!D91+[1]DTI!D91+[1]AUD!D91</f>
        <v>0</v>
      </c>
      <c r="E92" s="108">
        <f>+[1]DG!E91+[1]DAH!E91+[1]DAN!E91+[1]SAE!E91+[1]DAF!E91+[1]CON!E91+[1]DTI!E91+[1]AUD!E91</f>
        <v>0</v>
      </c>
      <c r="F92" s="108">
        <f>+[1]DG!F91+[1]DAH!F91+[1]DAN!F91+[1]SAE!F91+[1]DAF!F91+[1]CON!F91+[1]DTI!F91+[1]AUD!F91</f>
        <v>0</v>
      </c>
    </row>
    <row r="93" spans="1:10">
      <c r="A93" s="85"/>
      <c r="B93" s="86"/>
      <c r="C93" s="107"/>
      <c r="D93" s="108"/>
      <c r="E93" s="108"/>
      <c r="F93" s="108"/>
    </row>
    <row r="94" spans="1:10" ht="25.5">
      <c r="A94" s="87" t="s">
        <v>103</v>
      </c>
      <c r="B94" s="88" t="s">
        <v>104</v>
      </c>
      <c r="C94" s="89">
        <f>SUM(D94:F94)</f>
        <v>38000000</v>
      </c>
      <c r="D94" s="89">
        <f>SUM(D95:D97)</f>
        <v>0</v>
      </c>
      <c r="E94" s="89">
        <f>SUM(E95:E97)</f>
        <v>21500000</v>
      </c>
      <c r="F94" s="89">
        <f>SUM(F95:F97)</f>
        <v>16500000</v>
      </c>
    </row>
    <row r="95" spans="1:10">
      <c r="A95" s="85" t="s">
        <v>105</v>
      </c>
      <c r="B95" s="86" t="s">
        <v>106</v>
      </c>
      <c r="C95" s="109">
        <f>SUM(D95:F95)</f>
        <v>38000000</v>
      </c>
      <c r="D95" s="108">
        <f>+[1]DG!D94+[1]DAH!D94+[1]DAN!D94+[1]SAE!D94+[1]DAF!D94+[1]CON!D94+[1]DTI!D94+[1]AUD!D94</f>
        <v>0</v>
      </c>
      <c r="E95" s="108">
        <f>+[1]DG!E94+[1]DAH!E94+[1]DAN!E94+[1]SAE!E94+[1]DAF!E94+[1]CON!E94+[1]DTI!E94+[1]AUD!E94</f>
        <v>21500000</v>
      </c>
      <c r="F95" s="108">
        <f>+[1]DG!F94+[1]DAH!F94+[1]DAN!F94+[1]SAE!F94+[1]DAF!F94+[1]CON!F94+[1]DTI!F94+[1]AUD!F94</f>
        <v>16500000</v>
      </c>
      <c r="J95" s="142"/>
    </row>
    <row r="96" spans="1:10" ht="12.75" hidden="1" customHeight="1">
      <c r="A96" s="91" t="s">
        <v>298</v>
      </c>
      <c r="B96" s="92" t="s">
        <v>299</v>
      </c>
      <c r="C96" s="110">
        <f>SUM(D96:F96)</f>
        <v>0</v>
      </c>
      <c r="D96" s="108">
        <f>+[1]DG!D95+[1]DAH!D95+[1]DAN!D95+[1]SAE!D95+[1]DAF!D95+[1]CON!D95+[1]DTI!D95+[1]AUD!D95</f>
        <v>0</v>
      </c>
      <c r="E96" s="108">
        <f>+[1]DG!E95+[1]DAH!E95+[1]DAN!E95+[1]SAE!E95+[1]DAF!E95+[1]CON!E95+[1]DTI!E95+[1]AUD!E95</f>
        <v>0</v>
      </c>
      <c r="F96" s="108">
        <f>+[1]DG!F95+[1]DAH!F95+[1]DAN!F95+[1]SAE!F95+[1]DAF!F95+[1]CON!F95+[1]DTI!F95+[1]AUD!F95</f>
        <v>0</v>
      </c>
    </row>
    <row r="97" spans="1:10" ht="12.75" hidden="1" customHeight="1">
      <c r="A97" s="91" t="s">
        <v>300</v>
      </c>
      <c r="B97" s="92" t="s">
        <v>301</v>
      </c>
      <c r="C97" s="110">
        <f>SUM(D97:F97)</f>
        <v>0</v>
      </c>
      <c r="D97" s="108">
        <f>+[1]DG!D96+[1]DAH!D96+[1]DAN!D96+[1]SAE!D96+[1]DAF!D96+[1]CON!D96+[1]DTI!D96+[1]AUD!D96</f>
        <v>0</v>
      </c>
      <c r="E97" s="108">
        <f>+[1]DG!E96+[1]DAH!E96+[1]DAN!E96+[1]SAE!E96+[1]DAF!E96+[1]CON!E96+[1]DTI!E96+[1]AUD!E96</f>
        <v>0</v>
      </c>
      <c r="F97" s="108">
        <f>+[1]DG!F96+[1]DAH!F96+[1]DAN!F96+[1]SAE!F96+[1]DAF!F96+[1]CON!F96+[1]DTI!F96+[1]AUD!F96</f>
        <v>0</v>
      </c>
    </row>
    <row r="98" spans="1:10">
      <c r="A98" s="85"/>
      <c r="B98" s="86"/>
      <c r="C98" s="107"/>
      <c r="D98" s="108"/>
      <c r="E98" s="108"/>
      <c r="F98" s="108"/>
    </row>
    <row r="99" spans="1:10">
      <c r="A99" s="87" t="s">
        <v>107</v>
      </c>
      <c r="B99" s="88" t="s">
        <v>108</v>
      </c>
      <c r="C99" s="89">
        <f>SUM(D99:F99)</f>
        <v>1341558</v>
      </c>
      <c r="D99" s="89">
        <f>SUM(D100:D102)</f>
        <v>296558</v>
      </c>
      <c r="E99" s="89">
        <f>SUM(E100:E102)</f>
        <v>600000</v>
      </c>
      <c r="F99" s="89">
        <f>SUM(F100:F102)</f>
        <v>445000</v>
      </c>
      <c r="J99" s="142"/>
    </row>
    <row r="100" spans="1:10">
      <c r="A100" s="85" t="s">
        <v>109</v>
      </c>
      <c r="B100" s="86" t="s">
        <v>110</v>
      </c>
      <c r="C100" s="109">
        <f>SUM(D100:F100)</f>
        <v>1341558</v>
      </c>
      <c r="D100" s="108">
        <f>+[1]DG!D99+[1]DAH!D99+[1]DAN!D99+[1]SAE!D99+[1]DAF!D99+[1]CON!D99+[1]DTI!D99+[1]AUD!D99</f>
        <v>296558</v>
      </c>
      <c r="E100" s="108">
        <f>+[1]DG!E99+[1]DAH!E99+[1]DAN!E99+[1]SAE!E99+[1]DAF!E99+[1]CON!E99+[1]DTI!E99+[1]AUD!E99</f>
        <v>600000</v>
      </c>
      <c r="F100" s="108">
        <f>+[1]DG!F99+[1]DAH!F99+[1]DAN!F99+[1]SAE!F99+[1]DAF!F99+[1]CON!F99+[1]DTI!F99+[1]AUD!F99</f>
        <v>445000</v>
      </c>
    </row>
    <row r="101" spans="1:10" hidden="1">
      <c r="A101" s="85" t="s">
        <v>114</v>
      </c>
      <c r="B101" s="86" t="s">
        <v>115</v>
      </c>
      <c r="C101" s="109">
        <f>SUM(D101:F101)</f>
        <v>0</v>
      </c>
      <c r="D101" s="108">
        <f>+[1]DG!D100+[1]DAH!D100+[1]DAN!D100+[1]SAE!D100+[1]DAF!D100+[1]CON!D100+[1]DTI!D100+[1]AUD!D100</f>
        <v>0</v>
      </c>
      <c r="E101" s="108">
        <f>+[1]DG!E100+[1]DAH!E100+[1]DAN!E100+[1]SAE!E100+[1]DAF!E100+[1]CON!E100+[1]DTI!E100+[1]AUD!E100</f>
        <v>0</v>
      </c>
      <c r="F101" s="108">
        <f>+[1]DG!F100+[1]DAH!F100+[1]DAN!F100+[1]SAE!F100+[1]DAF!F100+[1]CON!F100+[1]DTI!F100+[1]AUD!F100</f>
        <v>0</v>
      </c>
    </row>
    <row r="102" spans="1:10" hidden="1">
      <c r="A102" s="91" t="s">
        <v>302</v>
      </c>
      <c r="B102" s="92" t="s">
        <v>303</v>
      </c>
      <c r="C102" s="110">
        <f>SUM(D102:F102)</f>
        <v>0</v>
      </c>
      <c r="D102" s="108">
        <f>+[1]DG!D101+[1]DAH!D101+[1]DAN!D101+[1]SAE!D101+[1]DAF!D101+[1]CON!D101+[1]DTI!D101+[1]AUD!D101</f>
        <v>0</v>
      </c>
      <c r="E102" s="108">
        <f>+[1]DG!E101+[1]DAH!E101+[1]DAN!E101+[1]SAE!E101+[1]DAF!E101+[1]CON!E101+[1]DTI!E101+[1]AUD!E101</f>
        <v>0</v>
      </c>
      <c r="F102" s="108">
        <f>+[1]DG!F101+[1]DAH!F101+[1]DAN!F101+[1]SAE!F101+[1]DAF!F101+[1]CON!F101+[1]DTI!F101+[1]AUD!F101</f>
        <v>0</v>
      </c>
    </row>
    <row r="103" spans="1:10">
      <c r="A103" s="85"/>
      <c r="B103" s="86"/>
      <c r="C103" s="107"/>
      <c r="D103" s="108"/>
      <c r="E103" s="108"/>
      <c r="F103" s="108"/>
    </row>
    <row r="104" spans="1:10">
      <c r="A104" s="87" t="s">
        <v>304</v>
      </c>
      <c r="B104" s="88" t="s">
        <v>116</v>
      </c>
      <c r="C104" s="89">
        <f t="shared" ref="C104:C113" si="9">SUM(D104:F104)</f>
        <v>69351625</v>
      </c>
      <c r="D104" s="89">
        <f>SUM(D105:D113)</f>
        <v>4550000</v>
      </c>
      <c r="E104" s="89">
        <f>SUM(E105:E113)</f>
        <v>37201625</v>
      </c>
      <c r="F104" s="89">
        <f>SUM(F105:F113)</f>
        <v>27600000</v>
      </c>
    </row>
    <row r="105" spans="1:10">
      <c r="A105" s="85" t="s">
        <v>117</v>
      </c>
      <c r="B105" s="86" t="s">
        <v>118</v>
      </c>
      <c r="C105" s="109">
        <f t="shared" si="9"/>
        <v>30400000</v>
      </c>
      <c r="D105" s="108">
        <f>+[1]DG!D104+[1]DAH!D104+[1]DAN!D104+[1]SAE!D104+[1]DAF!D104+[1]CON!D104+[1]DTI!D104+[1]AUD!D104</f>
        <v>2400000</v>
      </c>
      <c r="E105" s="108">
        <f>+[1]DG!E104+[1]DAH!E104+[1]DAN!E104+[1]SAE!E104+[1]DAF!E104+[1]CON!E104+[1]DTI!E104+[1]AUD!E104</f>
        <v>16000000</v>
      </c>
      <c r="F105" s="108">
        <f>+[1]DG!F104+[1]DAH!F104+[1]DAN!F104+[1]SAE!F104+[1]DAF!F104+[1]CON!F104+[1]DTI!F104+[1]AUD!F104</f>
        <v>12000000</v>
      </c>
    </row>
    <row r="106" spans="1:10" ht="12.75" hidden="1" customHeight="1">
      <c r="A106" s="91" t="s">
        <v>305</v>
      </c>
      <c r="B106" s="92" t="s">
        <v>306</v>
      </c>
      <c r="C106" s="109">
        <f t="shared" si="9"/>
        <v>0</v>
      </c>
      <c r="D106" s="108">
        <f>+[1]DG!D105+[1]DAH!D105+[1]DAN!D105+[1]SAE!D105+[1]DAF!D105+[1]CON!D105+[1]DTI!D105+[1]AUD!D105</f>
        <v>0</v>
      </c>
      <c r="E106" s="108">
        <f>+[1]DG!E105+[1]DAH!E105+[1]DAN!E105+[1]SAE!E105+[1]DAF!E105+[1]CON!E105+[1]DTI!E105+[1]AUD!E105</f>
        <v>0</v>
      </c>
      <c r="F106" s="108">
        <f>+[1]DG!F105+[1]DAH!F105+[1]DAN!F105+[1]SAE!F105+[1]DAF!F105+[1]CON!F105+[1]DTI!F105+[1]AUD!F105</f>
        <v>0</v>
      </c>
    </row>
    <row r="107" spans="1:10" ht="12.75" hidden="1" customHeight="1">
      <c r="A107" s="85" t="s">
        <v>307</v>
      </c>
      <c r="B107" s="86" t="s">
        <v>308</v>
      </c>
      <c r="C107" s="109">
        <f t="shared" si="9"/>
        <v>0</v>
      </c>
      <c r="D107" s="108">
        <f>+[1]DG!D106+[1]DAH!D106+[1]DAN!D106+[1]SAE!D106+[1]DAF!D106+[1]CON!D106+[1]DTI!D106+[1]AUD!D106</f>
        <v>0</v>
      </c>
      <c r="E107" s="108">
        <f>+[1]DG!E106+[1]DAH!E106+[1]DAN!E106+[1]SAE!E106+[1]DAF!E106+[1]CON!E106+[1]DTI!E106+[1]AUD!E106</f>
        <v>0</v>
      </c>
      <c r="F107" s="108">
        <f>+[1]DG!F106+[1]DAH!F106+[1]DAN!F106+[1]SAE!F106+[1]DAF!F106+[1]CON!F106+[1]DTI!F106+[1]AUD!F106</f>
        <v>0</v>
      </c>
    </row>
    <row r="108" spans="1:10" ht="25.5">
      <c r="A108" s="85" t="s">
        <v>120</v>
      </c>
      <c r="B108" s="86" t="s">
        <v>121</v>
      </c>
      <c r="C108" s="109">
        <f t="shared" si="9"/>
        <v>8800000</v>
      </c>
      <c r="D108" s="108">
        <f>+[1]DG!D107+[1]DAH!D107+[1]DAN!D107+[1]SAE!D107+[1]DAF!D107+[1]CON!D107+[1]DTI!D107+[1]AUD!D107</f>
        <v>0</v>
      </c>
      <c r="E108" s="108">
        <f>+[1]DG!E107+[1]DAH!E107+[1]DAN!E107+[1]SAE!E107+[1]DAF!E107+[1]CON!E107+[1]DTI!E107+[1]AUD!E107</f>
        <v>1500000</v>
      </c>
      <c r="F108" s="108">
        <f>+[1]DG!F107+[1]DAH!F107+[1]DAN!F107+[1]SAE!F107+[1]DAF!F107+[1]CON!F107+[1]DTI!F107+[1]AUD!F107</f>
        <v>7300000</v>
      </c>
    </row>
    <row r="109" spans="1:10" ht="25.5">
      <c r="A109" s="85" t="s">
        <v>123</v>
      </c>
      <c r="B109" s="86" t="s">
        <v>124</v>
      </c>
      <c r="C109" s="109">
        <f t="shared" si="9"/>
        <v>100000</v>
      </c>
      <c r="D109" s="108">
        <f>+[1]DG!D108+[1]DAH!D108+[1]DAN!D108+[1]SAE!D108+[1]DAF!D108+[1]CON!D108+[1]DTI!D108+[1]AUD!D108</f>
        <v>0</v>
      </c>
      <c r="E109" s="108">
        <f>+[1]DG!E108+[1]DAH!E108+[1]DAN!E108+[1]SAE!E108+[1]DAF!E108+[1]CON!E108+[1]DTI!E108+[1]AUD!E108</f>
        <v>0</v>
      </c>
      <c r="F109" s="108">
        <f>+[1]DG!F108+[1]DAH!F108+[1]DAN!F108+[1]SAE!F108+[1]DAF!F108+[1]CON!F108+[1]DTI!F108+[1]AUD!F108</f>
        <v>100000</v>
      </c>
    </row>
    <row r="110" spans="1:10" ht="25.5">
      <c r="A110" s="85" t="s">
        <v>125</v>
      </c>
      <c r="B110" s="86" t="s">
        <v>126</v>
      </c>
      <c r="C110" s="109">
        <f t="shared" si="9"/>
        <v>1000000</v>
      </c>
      <c r="D110" s="108">
        <f>+[1]DG!D109+[1]DAH!D109+[1]DAN!D109+[1]SAE!D109+[1]DAF!D109+[1]CON!D109+[1]DTI!D109+[1]AUD!D109</f>
        <v>0</v>
      </c>
      <c r="E110" s="108">
        <f>+[1]DG!E109+[1]DAH!E109+[1]DAN!E109+[1]SAE!E109+[1]DAF!E109+[1]CON!E109+[1]DTI!E109+[1]AUD!E109</f>
        <v>0</v>
      </c>
      <c r="F110" s="108">
        <f>+[1]DG!F109+[1]DAH!F109+[1]DAN!F109+[1]SAE!F109+[1]DAF!F109+[1]CON!F109+[1]DTI!F109+[1]AUD!F109</f>
        <v>1000000</v>
      </c>
    </row>
    <row r="111" spans="1:10" ht="25.5">
      <c r="A111" s="85" t="s">
        <v>127</v>
      </c>
      <c r="B111" s="86" t="s">
        <v>128</v>
      </c>
      <c r="C111" s="109">
        <f t="shared" si="9"/>
        <v>12500000</v>
      </c>
      <c r="D111" s="108">
        <f>+[1]DG!D110+[1]DAH!D110+[1]DAN!D110+[1]SAE!D110+[1]DAF!D110+[1]CON!D110+[1]DTI!D110+[1]AUD!D110</f>
        <v>500000</v>
      </c>
      <c r="E111" s="108">
        <f>+[1]DG!E110+[1]DAH!E110+[1]DAN!E110+[1]SAE!E110+[1]DAF!E110+[1]CON!E110+[1]DTI!E110+[1]AUD!E110</f>
        <v>6000000</v>
      </c>
      <c r="F111" s="108">
        <f>+[1]DG!F110+[1]DAH!F110+[1]DAN!F110+[1]SAE!F110+[1]DAF!F110+[1]CON!F110+[1]DTI!F110+[1]AUD!F110</f>
        <v>6000000</v>
      </c>
    </row>
    <row r="112" spans="1:10" ht="25.5">
      <c r="A112" s="85" t="s">
        <v>130</v>
      </c>
      <c r="B112" s="86" t="s">
        <v>131</v>
      </c>
      <c r="C112" s="109">
        <f t="shared" si="9"/>
        <v>16051625</v>
      </c>
      <c r="D112" s="108">
        <f>+[1]DG!D111+[1]DAH!D111+[1]DAN!D111+[1]SAE!D111+[1]DAF!D111+[1]CON!D111+[1]DTI!D111+[1]AUD!D111</f>
        <v>1150000</v>
      </c>
      <c r="E112" s="108">
        <f>+[1]DG!E111+[1]DAH!E111+[1]DAN!E111+[1]SAE!E111+[1]DAF!E111+[1]CON!E111+[1]DTI!E111+[1]AUD!E111</f>
        <v>13701625</v>
      </c>
      <c r="F112" s="108">
        <f>+[1]DG!F111+[1]DAH!F111+[1]DAN!F111+[1]SAE!F111+[1]DAF!F111+[1]CON!F111+[1]DTI!F111+[1]AUD!F111</f>
        <v>1200000</v>
      </c>
    </row>
    <row r="113" spans="1:6">
      <c r="A113" s="85" t="s">
        <v>133</v>
      </c>
      <c r="B113" s="86" t="s">
        <v>134</v>
      </c>
      <c r="C113" s="109">
        <f t="shared" si="9"/>
        <v>500000</v>
      </c>
      <c r="D113" s="108">
        <f>+[1]DG!D112+[1]DAH!D112+[1]DAN!D112+[1]SAE!D112+[1]DAF!D112+[1]CON!D112+[1]DTI!D112+[1]AUD!D112</f>
        <v>500000</v>
      </c>
      <c r="E113" s="108">
        <f>+[1]DG!E112+[1]DAH!E112+[1]DAN!E112+[1]SAE!E112+[1]DAF!E112+[1]CON!E112+[1]DTI!E112+[1]AUD!E112</f>
        <v>0</v>
      </c>
      <c r="F113" s="108">
        <f>+[1]DG!F112+[1]DAH!F112+[1]DAN!F112+[1]SAE!F112+[1]DAF!F112+[1]CON!F112+[1]DTI!F112+[1]AUD!F112</f>
        <v>0</v>
      </c>
    </row>
    <row r="114" spans="1:6">
      <c r="A114" s="85"/>
      <c r="B114" s="86"/>
      <c r="C114" s="107"/>
      <c r="D114" s="108"/>
      <c r="E114" s="108"/>
      <c r="F114" s="108"/>
    </row>
    <row r="115" spans="1:6">
      <c r="A115" s="87" t="s">
        <v>136</v>
      </c>
      <c r="B115" s="88" t="s">
        <v>137</v>
      </c>
      <c r="C115" s="89">
        <f>SUM(D115:F115)</f>
        <v>85000</v>
      </c>
      <c r="D115" s="89">
        <f>SUM(D116:D119)</f>
        <v>0</v>
      </c>
      <c r="E115" s="89">
        <f>SUM(E116:E119)</f>
        <v>0</v>
      </c>
      <c r="F115" s="89">
        <f>SUM(F116:F119)</f>
        <v>85000</v>
      </c>
    </row>
    <row r="116" spans="1:6" ht="12.75" hidden="1" customHeight="1">
      <c r="A116" s="91" t="s">
        <v>309</v>
      </c>
      <c r="B116" s="92" t="s">
        <v>310</v>
      </c>
      <c r="C116" s="110">
        <f>SUM(D116:F116)</f>
        <v>0</v>
      </c>
      <c r="D116" s="108">
        <f>+[1]DG!D115+[1]DAH!D115+[1]DAN!D115+[1]SAE!D115+[1]DAF!D115+[1]CON!D115+[1]DTI!D115+[1]AUD!D115</f>
        <v>0</v>
      </c>
      <c r="E116" s="108">
        <f>+[1]DG!E115+[1]DAH!E115+[1]DAN!E115+[1]SAE!E115+[1]DAF!E115+[1]CON!E115+[1]DTI!E115+[1]AUD!E115</f>
        <v>0</v>
      </c>
      <c r="F116" s="108">
        <f>+[1]DG!F115+[1]DAH!F115+[1]DAN!F115+[1]SAE!F115+[1]DAF!F115+[1]CON!F115+[1]DTI!F115+[1]AUD!F115</f>
        <v>0</v>
      </c>
    </row>
    <row r="117" spans="1:6" ht="12.75" hidden="1" customHeight="1">
      <c r="A117" s="91" t="s">
        <v>311</v>
      </c>
      <c r="B117" s="92" t="s">
        <v>312</v>
      </c>
      <c r="C117" s="110">
        <f>SUM(D117:F117)</f>
        <v>0</v>
      </c>
      <c r="D117" s="108">
        <f>+[1]DG!D116+[1]DAH!D116+[1]DAN!D116+[1]SAE!D116+[1]DAF!D116+[1]CON!D116+[1]DTI!D116+[1]AUD!D116</f>
        <v>0</v>
      </c>
      <c r="E117" s="108">
        <f>+[1]DG!E116+[1]DAH!E116+[1]DAN!E116+[1]SAE!E116+[1]DAF!E116+[1]CON!E116+[1]DTI!E116+[1]AUD!E116</f>
        <v>0</v>
      </c>
      <c r="F117" s="108">
        <f>+[1]DG!F116+[1]DAH!F116+[1]DAN!F116+[1]SAE!F116+[1]DAF!F116+[1]CON!F116+[1]DTI!F116+[1]AUD!F116</f>
        <v>0</v>
      </c>
    </row>
    <row r="118" spans="1:6" ht="12.75" hidden="1" customHeight="1">
      <c r="A118" s="91" t="s">
        <v>313</v>
      </c>
      <c r="B118" s="92" t="s">
        <v>314</v>
      </c>
      <c r="C118" s="110">
        <f>SUM(D118:F118)</f>
        <v>0</v>
      </c>
      <c r="D118" s="108">
        <f>+[1]DG!D117+[1]DAH!D117+[1]DAN!D117+[1]SAE!D117+[1]DAF!D117+[1]CON!D117+[1]DTI!D117+[1]AUD!D117</f>
        <v>0</v>
      </c>
      <c r="E118" s="108">
        <f>+[1]DG!E117+[1]DAH!E117+[1]DAN!E117+[1]SAE!E117+[1]DAF!E117+[1]CON!E117+[1]DTI!E117+[1]AUD!E117</f>
        <v>0</v>
      </c>
      <c r="F118" s="108">
        <f>+[1]DG!F117+[1]DAH!F117+[1]DAN!F117+[1]SAE!F117+[1]DAF!F117+[1]CON!F117+[1]DTI!F117+[1]AUD!F117</f>
        <v>0</v>
      </c>
    </row>
    <row r="119" spans="1:6">
      <c r="A119" s="85" t="s">
        <v>138</v>
      </c>
      <c r="B119" s="86" t="s">
        <v>139</v>
      </c>
      <c r="C119" s="109">
        <f>SUM(D119:F119)</f>
        <v>85000</v>
      </c>
      <c r="D119" s="108">
        <f>+[1]DG!D118+[1]DAH!D118+[1]DAN!D118+[1]SAE!D118+[1]DAF!D118+[1]CON!D118+[1]DTI!D118+[1]AUD!D118</f>
        <v>0</v>
      </c>
      <c r="E119" s="108">
        <f>+[1]DG!E118+[1]DAH!E118+[1]DAN!E118+[1]SAE!E118+[1]DAF!E118+[1]CON!E118+[1]DTI!E118+[1]AUD!E118</f>
        <v>0</v>
      </c>
      <c r="F119" s="108">
        <f>+[1]DG!F118+[1]DAH!F118+[1]DAN!F118+[1]SAE!F118+[1]DAF!F118+[1]CON!F118+[1]DTI!F118+[1]AUD!F118</f>
        <v>85000</v>
      </c>
    </row>
    <row r="120" spans="1:6">
      <c r="A120" s="85"/>
      <c r="B120" s="86"/>
      <c r="C120" s="107"/>
      <c r="D120" s="108"/>
      <c r="E120" s="108"/>
      <c r="F120" s="108"/>
    </row>
    <row r="121" spans="1:6" ht="12.75" hidden="1" customHeight="1">
      <c r="A121" s="94" t="s">
        <v>315</v>
      </c>
      <c r="B121" s="95" t="s">
        <v>316</v>
      </c>
      <c r="C121" s="96">
        <f>SUM(D121:F121)</f>
        <v>0</v>
      </c>
      <c r="D121" s="96">
        <f>SUM(D122:D127)</f>
        <v>0</v>
      </c>
      <c r="E121" s="96">
        <f>SUM(E122:E127)</f>
        <v>0</v>
      </c>
      <c r="F121" s="96">
        <f>SUM(F122:F127)</f>
        <v>0</v>
      </c>
    </row>
    <row r="122" spans="1:6" ht="12.75" hidden="1" customHeight="1">
      <c r="A122" s="91" t="s">
        <v>317</v>
      </c>
      <c r="B122" s="92" t="s">
        <v>318</v>
      </c>
      <c r="C122" s="110">
        <f t="shared" ref="C122:C127" si="10">SUM(D122:F122)</f>
        <v>0</v>
      </c>
      <c r="D122" s="108">
        <f>+[1]DG!D121+[1]DAH!D121+[1]DAN!D121+[1]SAE!D121+[1]DAF!D121+[1]CON!D121+[1]DTI!D121+[1]AUD!D121</f>
        <v>0</v>
      </c>
      <c r="E122" s="108">
        <f>+[1]DG!E121+[1]DAH!E121+[1]DAN!E121+[1]SAE!E121+[1]DAF!E121+[1]CON!E121+[1]DTI!E121+[1]AUD!E121</f>
        <v>0</v>
      </c>
      <c r="F122" s="108">
        <f>+[1]DG!F121+[1]DAH!F121+[1]DAN!F121+[1]SAE!F121+[1]DAF!F121+[1]CON!F121+[1]DTI!F121+[1]AUD!F121</f>
        <v>0</v>
      </c>
    </row>
    <row r="123" spans="1:6" ht="12.75" hidden="1" customHeight="1">
      <c r="A123" s="91" t="s">
        <v>319</v>
      </c>
      <c r="B123" s="92" t="s">
        <v>320</v>
      </c>
      <c r="C123" s="110">
        <f t="shared" si="10"/>
        <v>0</v>
      </c>
      <c r="D123" s="108">
        <f>+[1]DG!D122+[1]DAH!D122+[1]DAN!D122+[1]SAE!D122+[1]DAF!D122+[1]CON!D122+[1]DTI!D122+[1]AUD!D122</f>
        <v>0</v>
      </c>
      <c r="E123" s="108">
        <f>+[1]DG!E122+[1]DAH!E122+[1]DAN!E122+[1]SAE!E122+[1]DAF!E122+[1]CON!E122+[1]DTI!E122+[1]AUD!E122</f>
        <v>0</v>
      </c>
      <c r="F123" s="108">
        <f>+[1]DG!F122+[1]DAH!F122+[1]DAN!F122+[1]SAE!F122+[1]DAF!F122+[1]CON!F122+[1]DTI!F122+[1]AUD!F122</f>
        <v>0</v>
      </c>
    </row>
    <row r="124" spans="1:6" ht="12.75" hidden="1" customHeight="1">
      <c r="A124" s="91" t="s">
        <v>321</v>
      </c>
      <c r="B124" s="92" t="s">
        <v>322</v>
      </c>
      <c r="C124" s="110">
        <f t="shared" si="10"/>
        <v>0</v>
      </c>
      <c r="D124" s="108">
        <f>+[1]DG!D123+[1]DAH!D123+[1]DAN!D123+[1]SAE!D123+[1]DAF!D123+[1]CON!D123+[1]DTI!D123+[1]AUD!D123</f>
        <v>0</v>
      </c>
      <c r="E124" s="108">
        <f>+[1]DG!E123+[1]DAH!E123+[1]DAN!E123+[1]SAE!E123+[1]DAF!E123+[1]CON!E123+[1]DTI!E123+[1]AUD!E123</f>
        <v>0</v>
      </c>
      <c r="F124" s="108">
        <f>+[1]DG!F123+[1]DAH!F123+[1]DAN!F123+[1]SAE!F123+[1]DAF!F123+[1]CON!F123+[1]DTI!F123+[1]AUD!F123</f>
        <v>0</v>
      </c>
    </row>
    <row r="125" spans="1:6" ht="12.75" hidden="1" customHeight="1">
      <c r="A125" s="91" t="s">
        <v>323</v>
      </c>
      <c r="B125" s="92" t="s">
        <v>324</v>
      </c>
      <c r="C125" s="110">
        <f t="shared" si="10"/>
        <v>0</v>
      </c>
      <c r="D125" s="108">
        <f>+[1]DG!D124+[1]DAH!D124+[1]DAN!D124+[1]SAE!D124+[1]DAF!D124+[1]CON!D124+[1]DTI!D124+[1]AUD!D124</f>
        <v>0</v>
      </c>
      <c r="E125" s="108">
        <f>+[1]DG!E124+[1]DAH!E124+[1]DAN!E124+[1]SAE!E124+[1]DAF!E124+[1]CON!E124+[1]DTI!E124+[1]AUD!E124</f>
        <v>0</v>
      </c>
      <c r="F125" s="108">
        <f>+[1]DG!F124+[1]DAH!F124+[1]DAN!F124+[1]SAE!F124+[1]DAF!F124+[1]CON!F124+[1]DTI!F124+[1]AUD!F124</f>
        <v>0</v>
      </c>
    </row>
    <row r="126" spans="1:6" ht="12.75" hidden="1" customHeight="1">
      <c r="A126" s="91" t="s">
        <v>325</v>
      </c>
      <c r="B126" s="92" t="s">
        <v>326</v>
      </c>
      <c r="C126" s="110">
        <f t="shared" si="10"/>
        <v>0</v>
      </c>
      <c r="D126" s="108">
        <f>+[1]DG!D125+[1]DAH!D125+[1]DAN!D125+[1]SAE!D125+[1]DAF!D125+[1]CON!D125+[1]DTI!D125+[1]AUD!D125</f>
        <v>0</v>
      </c>
      <c r="E126" s="108">
        <f>+[1]DG!E125+[1]DAH!E125+[1]DAN!E125+[1]SAE!E125+[1]DAF!E125+[1]CON!E125+[1]DTI!E125+[1]AUD!E125</f>
        <v>0</v>
      </c>
      <c r="F126" s="108">
        <f>+[1]DG!F125+[1]DAH!F125+[1]DAN!F125+[1]SAE!F125+[1]DAF!F125+[1]CON!F125+[1]DTI!F125+[1]AUD!F125</f>
        <v>0</v>
      </c>
    </row>
    <row r="127" spans="1:6" ht="12.75" hidden="1" customHeight="1">
      <c r="A127" s="85" t="s">
        <v>327</v>
      </c>
      <c r="B127" s="86" t="s">
        <v>328</v>
      </c>
      <c r="C127" s="110">
        <f t="shared" si="10"/>
        <v>0</v>
      </c>
      <c r="D127" s="108">
        <f>+[1]DG!D126+[1]DAH!D126+[1]DAN!D126+[1]SAE!D126+[1]DAF!D126+[1]CON!D126+[1]DTI!D126+[1]AUD!D126</f>
        <v>0</v>
      </c>
      <c r="E127" s="108">
        <f>+[1]DG!E126+[1]DAH!E126+[1]DAN!E126+[1]SAE!E126+[1]DAF!E126+[1]CON!E126+[1]DTI!E126+[1]AUD!E126</f>
        <v>0</v>
      </c>
      <c r="F127" s="108">
        <f>+[1]DG!F126+[1]DAH!F126+[1]DAN!F126+[1]SAE!F126+[1]DAF!F126+[1]CON!F126+[1]DTI!F126+[1]AUD!F126</f>
        <v>0</v>
      </c>
    </row>
    <row r="128" spans="1:6" ht="12.75" hidden="1" customHeight="1">
      <c r="A128" s="85"/>
      <c r="B128" s="86"/>
      <c r="C128" s="107"/>
      <c r="D128" s="108"/>
      <c r="E128" s="108"/>
      <c r="F128" s="108"/>
    </row>
    <row r="129" spans="1:10">
      <c r="A129" s="87">
        <v>2</v>
      </c>
      <c r="B129" s="88" t="s">
        <v>140</v>
      </c>
      <c r="C129" s="89">
        <f>SUM(D129:F129)</f>
        <v>17310492</v>
      </c>
      <c r="D129" s="89">
        <f>+D131+D138+D144+D153+D157+D163</f>
        <v>6635000</v>
      </c>
      <c r="E129" s="89">
        <f>+E131+E138+E144+E153+E157+E163</f>
        <v>1350000</v>
      </c>
      <c r="F129" s="89">
        <f>+F131+F138+F144+F153+F157+F163</f>
        <v>9325492</v>
      </c>
      <c r="J129" s="104"/>
    </row>
    <row r="130" spans="1:10">
      <c r="A130" s="85"/>
      <c r="B130" s="86"/>
      <c r="C130" s="107"/>
      <c r="D130" s="108"/>
      <c r="E130" s="108"/>
      <c r="F130" s="108"/>
    </row>
    <row r="131" spans="1:10">
      <c r="A131" s="87" t="s">
        <v>141</v>
      </c>
      <c r="B131" s="88" t="s">
        <v>142</v>
      </c>
      <c r="C131" s="89">
        <f t="shared" ref="C131:C136" si="11">SUM(D131:F131)</f>
        <v>2450000</v>
      </c>
      <c r="D131" s="89">
        <f>SUM(D132:D136)</f>
        <v>1020000</v>
      </c>
      <c r="E131" s="89">
        <f>SUM(E132:E136)</f>
        <v>100000</v>
      </c>
      <c r="F131" s="89">
        <f>SUM(F132:F136)</f>
        <v>1330000</v>
      </c>
    </row>
    <row r="132" spans="1:10">
      <c r="A132" s="85" t="s">
        <v>143</v>
      </c>
      <c r="B132" s="86" t="s">
        <v>144</v>
      </c>
      <c r="C132" s="109">
        <f t="shared" si="11"/>
        <v>800000</v>
      </c>
      <c r="D132" s="108">
        <f>+[1]DG!D131+[1]DAH!D131+[1]DAN!D131+[1]SAE!D131+[1]DAF!D131+[1]CON!D131+[1]DTI!D131+[1]AUD!D131</f>
        <v>0</v>
      </c>
      <c r="E132" s="108">
        <f>+[1]DG!E131+[1]DAH!E131+[1]DAN!E131+[1]SAE!E131+[1]DAF!E131+[1]CON!E131+[1]DTI!E131+[1]AUD!E131</f>
        <v>0</v>
      </c>
      <c r="F132" s="108">
        <f>+[1]DG!F131+[1]DAH!F131+[1]DAN!F131+[1]SAE!F131+[1]DAF!F131+[1]CON!F131+[1]DTI!F131+[1]AUD!F131</f>
        <v>800000</v>
      </c>
    </row>
    <row r="133" spans="1:10">
      <c r="A133" s="85" t="s">
        <v>145</v>
      </c>
      <c r="B133" s="86" t="s">
        <v>146</v>
      </c>
      <c r="C133" s="109">
        <f t="shared" si="11"/>
        <v>500000</v>
      </c>
      <c r="D133" s="108">
        <f>+[1]DG!D132+[1]DAH!D132+[1]DAN!D132+[1]SAE!D132+[1]DAF!D132+[1]CON!D132+[1]DTI!D132+[1]AUD!D132</f>
        <v>70000</v>
      </c>
      <c r="E133" s="108">
        <f>+[1]DG!E132+[1]DAH!E132+[1]DAN!E132+[1]SAE!E132+[1]DAF!E132+[1]CON!E132+[1]DTI!E132+[1]AUD!E132</f>
        <v>100000</v>
      </c>
      <c r="F133" s="108">
        <f>+[1]DG!F132+[1]DAH!F132+[1]DAN!F132+[1]SAE!F132+[1]DAF!F132+[1]CON!F132+[1]DTI!F132+[1]AUD!F132</f>
        <v>330000</v>
      </c>
    </row>
    <row r="134" spans="1:10">
      <c r="A134" s="91" t="s">
        <v>329</v>
      </c>
      <c r="B134" s="92" t="s">
        <v>330</v>
      </c>
      <c r="C134" s="109">
        <f t="shared" si="11"/>
        <v>0</v>
      </c>
      <c r="D134" s="108">
        <f>+[1]DG!D133+[1]DAH!D133+[1]DAN!D133+[1]SAE!D133+[1]DAF!D133+[1]CON!D133+[1]DTI!D133+[1]AUD!D133</f>
        <v>0</v>
      </c>
      <c r="E134" s="108">
        <f>+[1]DG!E133+[1]DAH!E133+[1]DAN!E133+[1]SAE!E133+[1]DAF!E133+[1]CON!E133+[1]DTI!E133+[1]AUD!E133</f>
        <v>0</v>
      </c>
      <c r="F134" s="108">
        <f>+[1]DG!F133+[1]DAH!F133+[1]DAN!F133+[1]SAE!F133+[1]DAF!F133+[1]CON!F133+[1]DTI!F133+[1]AUD!F133</f>
        <v>0</v>
      </c>
    </row>
    <row r="135" spans="1:10">
      <c r="A135" s="85" t="s">
        <v>148</v>
      </c>
      <c r="B135" s="86" t="s">
        <v>149</v>
      </c>
      <c r="C135" s="109">
        <f t="shared" si="11"/>
        <v>1000000</v>
      </c>
      <c r="D135" s="108">
        <f>+[1]DG!D134+[1]DAH!D134+[1]DAN!D134+[1]SAE!D134+[1]DAF!D134+[1]CON!D134+[1]DTI!D134+[1]AUD!D134</f>
        <v>900000</v>
      </c>
      <c r="E135" s="108">
        <f>+[1]DG!E134+[1]DAH!E134+[1]DAN!E134+[1]SAE!E134+[1]DAF!E134+[1]CON!E134+[1]DTI!E134+[1]AUD!E134</f>
        <v>0</v>
      </c>
      <c r="F135" s="108">
        <f>+[1]DG!F134+[1]DAH!F134+[1]DAN!F134+[1]SAE!F134+[1]DAF!F134+[1]CON!F134+[1]DTI!F134+[1]AUD!F134</f>
        <v>100000</v>
      </c>
    </row>
    <row r="136" spans="1:10">
      <c r="A136" s="85" t="s">
        <v>151</v>
      </c>
      <c r="B136" s="86" t="s">
        <v>331</v>
      </c>
      <c r="C136" s="109">
        <f t="shared" si="11"/>
        <v>150000</v>
      </c>
      <c r="D136" s="108">
        <f>+[1]DG!D135+[1]DAH!D135+[1]DAN!D135+[1]SAE!D135+[1]DAF!D135+[1]CON!D135+[1]DTI!D135+[1]AUD!D135</f>
        <v>50000</v>
      </c>
      <c r="E136" s="108">
        <f>+[1]DG!E135+[1]DAH!E135+[1]DAN!E135+[1]SAE!E135+[1]DAF!E135+[1]CON!E135+[1]DTI!E135+[1]AUD!E135</f>
        <v>0</v>
      </c>
      <c r="F136" s="108">
        <f>+[1]DG!F135+[1]DAH!F135+[1]DAN!F135+[1]SAE!F135+[1]DAF!F135+[1]CON!F135+[1]DTI!F135+[1]AUD!F135</f>
        <v>100000</v>
      </c>
    </row>
    <row r="137" spans="1:10">
      <c r="A137" s="85"/>
      <c r="B137" s="86"/>
      <c r="C137" s="107"/>
      <c r="D137" s="108"/>
      <c r="E137" s="108"/>
      <c r="F137" s="108"/>
    </row>
    <row r="138" spans="1:10" ht="25.5" hidden="1" customHeight="1">
      <c r="A138" s="87" t="s">
        <v>332</v>
      </c>
      <c r="B138" s="88" t="s">
        <v>333</v>
      </c>
      <c r="C138" s="89">
        <f>SUM(D138:F138)</f>
        <v>0</v>
      </c>
      <c r="D138" s="89">
        <f>SUM(D139:D142)</f>
        <v>0</v>
      </c>
      <c r="E138" s="89">
        <f>SUM(E139:E142)</f>
        <v>0</v>
      </c>
      <c r="F138" s="89">
        <f>SUM(F139:F142)</f>
        <v>0</v>
      </c>
    </row>
    <row r="139" spans="1:10" ht="12.75" hidden="1" customHeight="1">
      <c r="A139" s="91" t="s">
        <v>334</v>
      </c>
      <c r="B139" s="92" t="s">
        <v>335</v>
      </c>
      <c r="C139" s="109">
        <f>SUM(D139:F139)</f>
        <v>0</v>
      </c>
      <c r="D139" s="108">
        <f>+[1]DG!D138+[1]DAH!D138+[1]DAN!D138+[1]SAE!D138+[1]DAF!D138+[1]CON!D138+[1]DTI!D138+[1]AUD!D138</f>
        <v>0</v>
      </c>
      <c r="E139" s="108">
        <f>+[1]DG!E138+[1]DAH!E138+[1]DAN!E138+[1]SAE!E138+[1]DAF!E138+[1]CON!E138+[1]DTI!E138+[1]AUD!E138</f>
        <v>0</v>
      </c>
      <c r="F139" s="108">
        <f>+[1]DG!F138+[1]DAH!F138+[1]DAN!F138+[1]SAE!F138+[1]DAF!F138+[1]CON!F138+[1]DTI!F138+[1]AUD!F138</f>
        <v>0</v>
      </c>
    </row>
    <row r="140" spans="1:10" ht="12.75" hidden="1" customHeight="1">
      <c r="A140" s="85" t="s">
        <v>336</v>
      </c>
      <c r="B140" s="86" t="s">
        <v>337</v>
      </c>
      <c r="C140" s="109">
        <f>SUM(D140:F140)</f>
        <v>0</v>
      </c>
      <c r="D140" s="108">
        <f>+[1]DG!D139+[1]DAH!D139+[1]DAN!D139+[1]SAE!D139+[1]DAF!D139+[1]CON!D139+[1]DTI!D139+[1]AUD!D139</f>
        <v>0</v>
      </c>
      <c r="E140" s="108">
        <f>+[1]DG!E139+[1]DAH!E139+[1]DAN!E139+[1]SAE!E139+[1]DAF!E139+[1]CON!E139+[1]DTI!E139+[1]AUD!E139</f>
        <v>0</v>
      </c>
      <c r="F140" s="108">
        <f>+[1]DG!F139+[1]DAH!F139+[1]DAN!F139+[1]SAE!F139+[1]DAF!F139+[1]CON!F139+[1]DTI!F139+[1]AUD!F139</f>
        <v>0</v>
      </c>
    </row>
    <row r="141" spans="1:10" ht="12.75" hidden="1" customHeight="1">
      <c r="A141" s="85" t="s">
        <v>338</v>
      </c>
      <c r="B141" s="86" t="s">
        <v>339</v>
      </c>
      <c r="C141" s="109">
        <f>SUM(D141:F141)</f>
        <v>0</v>
      </c>
      <c r="D141" s="108">
        <f>+[1]DG!D140+[1]DAH!D140+[1]DAN!D140+[1]SAE!D140+[1]DAF!D140+[1]CON!D140+[1]DTI!D140+[1]AUD!D140</f>
        <v>0</v>
      </c>
      <c r="E141" s="108"/>
      <c r="F141" s="108">
        <f>+[1]DG!F140+[1]DAH!F140+[1]DAN!F140+[1]SAE!F140+[1]DAF!F140+[1]CON!F140+[1]DTI!F140+[1]AUD!F140</f>
        <v>0</v>
      </c>
    </row>
    <row r="142" spans="1:10" ht="12.75" hidden="1" customHeight="1">
      <c r="A142" s="91" t="s">
        <v>340</v>
      </c>
      <c r="B142" s="92" t="s">
        <v>341</v>
      </c>
      <c r="C142" s="109">
        <f>SUM(D142:F142)</f>
        <v>0</v>
      </c>
      <c r="D142" s="108">
        <f>+[1]DG!D141+[1]DAH!D141+[1]DAN!D141+[1]SAE!D141+[1]DAF!D141+[1]CON!D141+[1]DTI!D141+[1]AUD!D141</f>
        <v>0</v>
      </c>
      <c r="E142" s="108">
        <f>+[1]DG!E141+[1]DAH!E141+[1]DAN!E141+[1]SAE!E141+[1]DAF!E141+[1]CON!E141+[1]DTI!E141+[1]AUD!E141</f>
        <v>0</v>
      </c>
      <c r="F142" s="108">
        <f>+[1]DG!F141+[1]DAH!F141+[1]DAN!F141+[1]SAE!F141+[1]DAF!F141+[1]CON!F141+[1]DTI!F141+[1]AUD!F141</f>
        <v>0</v>
      </c>
    </row>
    <row r="143" spans="1:10" ht="12.75" hidden="1" customHeight="1">
      <c r="A143" s="85"/>
      <c r="B143" s="97"/>
      <c r="C143" s="107"/>
      <c r="D143" s="108"/>
      <c r="E143" s="108"/>
      <c r="F143" s="108"/>
    </row>
    <row r="144" spans="1:10" ht="25.5">
      <c r="A144" s="87" t="s">
        <v>154</v>
      </c>
      <c r="B144" s="88" t="s">
        <v>155</v>
      </c>
      <c r="C144" s="89">
        <f t="shared" ref="C144:C151" si="12">SUM(D144:F144)</f>
        <v>4180492</v>
      </c>
      <c r="D144" s="89">
        <f>SUM(D145:D151)</f>
        <v>375000</v>
      </c>
      <c r="E144" s="89">
        <f>SUM(E145:E151)</f>
        <v>0</v>
      </c>
      <c r="F144" s="89">
        <f>SUM(F145:F151)</f>
        <v>3805492</v>
      </c>
    </row>
    <row r="145" spans="1:6">
      <c r="A145" s="85" t="s">
        <v>156</v>
      </c>
      <c r="B145" s="86" t="s">
        <v>157</v>
      </c>
      <c r="C145" s="109">
        <f t="shared" si="12"/>
        <v>50000</v>
      </c>
      <c r="D145" s="108">
        <f>+[1]DG!D144+[1]DAH!D144+[1]DAN!D144+[1]SAE!D144+[1]DAF!D144+[1]CON!D144+[1]DTI!D144+[1]AUD!D144</f>
        <v>0</v>
      </c>
      <c r="E145" s="108">
        <f>+[1]DG!E144+[1]DAH!E144+[1]DAN!E144+[1]SAE!E144+[1]DAF!E144+[1]CON!E144+[1]DTI!E144+[1]AUD!E144</f>
        <v>0</v>
      </c>
      <c r="F145" s="108">
        <f>+[1]DG!F144+[1]DAH!F144+[1]DAN!F144+[1]SAE!F144+[1]DAF!F144+[1]CON!F144+[1]DTI!F144+[1]AUD!F144</f>
        <v>50000</v>
      </c>
    </row>
    <row r="146" spans="1:6">
      <c r="A146" s="85" t="s">
        <v>158</v>
      </c>
      <c r="B146" s="86" t="s">
        <v>159</v>
      </c>
      <c r="C146" s="109">
        <f t="shared" si="12"/>
        <v>55000</v>
      </c>
      <c r="D146" s="108">
        <f>+[1]DG!D145+[1]DAH!D145+[1]DAN!D145+[1]SAE!D145+[1]DAF!D145+[1]CON!D145+[1]DTI!D145+[1]AUD!D145</f>
        <v>0</v>
      </c>
      <c r="E146" s="108">
        <f>+[1]DG!E145+[1]DAH!E145+[1]DAN!E145+[1]SAE!E145+[1]DAF!E145+[1]CON!E145+[1]DTI!E145+[1]AUD!E145</f>
        <v>0</v>
      </c>
      <c r="F146" s="108">
        <f>+[1]DG!F145+[1]DAH!F145+[1]DAN!F145+[1]SAE!F145+[1]DAF!F145+[1]CON!F145+[1]DTI!F145+[1]AUD!F145</f>
        <v>55000</v>
      </c>
    </row>
    <row r="147" spans="1:6">
      <c r="A147" s="85" t="s">
        <v>160</v>
      </c>
      <c r="B147" s="86" t="s">
        <v>161</v>
      </c>
      <c r="C147" s="109">
        <f t="shared" si="12"/>
        <v>25492</v>
      </c>
      <c r="D147" s="108">
        <f>+[1]DG!D146+[1]DAH!D146+[1]DAN!D146+[1]SAE!D146+[1]DAF!D146+[1]CON!D146+[1]DTI!D146+[1]AUD!D146</f>
        <v>0</v>
      </c>
      <c r="E147" s="108">
        <f>+[1]DG!E146+[1]DAH!E146+[1]DAN!E146+[1]SAE!E146+[1]DAF!E146+[1]CON!E146+[1]DTI!E146+[1]AUD!E146</f>
        <v>0</v>
      </c>
      <c r="F147" s="108">
        <f>+[1]DG!F146+[1]DAH!F146+[1]DAN!F146+[1]SAE!F146+[1]DAF!F146+[1]CON!F146+[1]DTI!F146+[1]AUD!F146</f>
        <v>25492</v>
      </c>
    </row>
    <row r="148" spans="1:6" ht="25.5">
      <c r="A148" s="85" t="s">
        <v>162</v>
      </c>
      <c r="B148" s="86" t="s">
        <v>163</v>
      </c>
      <c r="C148" s="109">
        <f t="shared" si="12"/>
        <v>2650000</v>
      </c>
      <c r="D148" s="108">
        <f>+[1]DG!D147+[1]DAH!D147+[1]DAN!D147+[1]SAE!D147+[1]DAF!D147+[1]CON!D147+[1]DTI!D147+[1]AUD!D147</f>
        <v>150000</v>
      </c>
      <c r="E148" s="108">
        <f>+[1]DG!E147+[1]DAH!E147+[1]DAN!E147+[1]SAE!E147+[1]DAF!E147+[1]CON!E147+[1]DTI!E147+[1]AUD!E147</f>
        <v>0</v>
      </c>
      <c r="F148" s="108">
        <f>+[1]DG!F147+[1]DAH!F147+[1]DAN!F147+[1]SAE!F147+[1]DAF!F147+[1]CON!F147+[1]DTI!F147+[1]AUD!F147</f>
        <v>2500000</v>
      </c>
    </row>
    <row r="149" spans="1:6">
      <c r="A149" s="85" t="s">
        <v>164</v>
      </c>
      <c r="B149" s="86" t="s">
        <v>165</v>
      </c>
      <c r="C149" s="109">
        <f t="shared" si="12"/>
        <v>500000</v>
      </c>
      <c r="D149" s="108">
        <f>+[1]DG!D148+[1]DAH!D148+[1]DAN!D148+[1]SAE!D148+[1]DAF!D148+[1]CON!D148+[1]DTI!D148+[1]AUD!D148</f>
        <v>0</v>
      </c>
      <c r="E149" s="108">
        <f>+[1]DG!E148+[1]DAH!E148+[1]DAN!E148+[1]SAE!E148+[1]DAF!E148+[1]CON!E148+[1]DTI!E148+[1]AUD!E148</f>
        <v>0</v>
      </c>
      <c r="F149" s="108">
        <f>+[1]DG!F148+[1]DAH!F148+[1]DAN!F148+[1]SAE!F148+[1]DAF!F148+[1]CON!F148+[1]DTI!F148+[1]AUD!F148</f>
        <v>500000</v>
      </c>
    </row>
    <row r="150" spans="1:6">
      <c r="A150" s="85" t="s">
        <v>166</v>
      </c>
      <c r="B150" s="86" t="s">
        <v>167</v>
      </c>
      <c r="C150" s="109">
        <f t="shared" si="12"/>
        <v>400000</v>
      </c>
      <c r="D150" s="108">
        <f>+[1]DG!D149+[1]DAH!D149+[1]DAN!D149+[1]SAE!D149+[1]DAF!D149+[1]CON!D149+[1]DTI!D149+[1]AUD!D149</f>
        <v>225000</v>
      </c>
      <c r="E150" s="108">
        <f>+[1]DG!E149+[1]DAH!E149+[1]DAN!E149+[1]SAE!E149+[1]DAF!E149+[1]CON!E149+[1]DTI!E149+[1]AUD!E149</f>
        <v>0</v>
      </c>
      <c r="F150" s="108">
        <f>+[1]DG!F149+[1]DAH!F149+[1]DAN!F149+[1]SAE!F149+[1]DAF!F149+[1]CON!F149+[1]DTI!F149+[1]AUD!F149</f>
        <v>175000</v>
      </c>
    </row>
    <row r="151" spans="1:6" ht="25.5">
      <c r="A151" s="85" t="s">
        <v>170</v>
      </c>
      <c r="B151" s="86" t="s">
        <v>171</v>
      </c>
      <c r="C151" s="109">
        <f t="shared" si="12"/>
        <v>500000</v>
      </c>
      <c r="D151" s="108">
        <f>+[1]DG!D150+[1]DAH!D150+[1]DAN!D150+[1]SAE!D150+[1]DAF!D150+[1]CON!D150+[1]DTI!D150+[1]AUD!D150</f>
        <v>0</v>
      </c>
      <c r="E151" s="108">
        <f>+[1]DG!E150+[1]DAH!E150+[1]DAN!E150+[1]SAE!E150+[1]DAF!E150+[1]CON!E150+[1]DTI!E150+[1]AUD!E150</f>
        <v>0</v>
      </c>
      <c r="F151" s="108">
        <f>+[1]DG!F150+[1]DAH!F150+[1]DAN!F150+[1]SAE!F150+[1]DAF!F150+[1]CON!F150+[1]DTI!F150+[1]AUD!F150</f>
        <v>500000</v>
      </c>
    </row>
    <row r="152" spans="1:6">
      <c r="A152" s="85"/>
      <c r="B152" s="86"/>
      <c r="C152" s="107"/>
      <c r="D152" s="108"/>
      <c r="E152" s="108"/>
      <c r="F152" s="108"/>
    </row>
    <row r="153" spans="1:6" ht="25.5">
      <c r="A153" s="87" t="s">
        <v>172</v>
      </c>
      <c r="B153" s="88" t="s">
        <v>173</v>
      </c>
      <c r="C153" s="89">
        <f>SUM(D153:F153)</f>
        <v>1750000</v>
      </c>
      <c r="D153" s="89">
        <f>SUM(D154:D155)</f>
        <v>625000</v>
      </c>
      <c r="E153" s="89">
        <f>SUM(E154:E155)</f>
        <v>350000</v>
      </c>
      <c r="F153" s="89">
        <f>SUM(F154:F155)</f>
        <v>775000</v>
      </c>
    </row>
    <row r="154" spans="1:6">
      <c r="A154" s="85" t="s">
        <v>174</v>
      </c>
      <c r="B154" s="86" t="s">
        <v>175</v>
      </c>
      <c r="C154" s="109">
        <f>SUM(D154:F154)</f>
        <v>200000</v>
      </c>
      <c r="D154" s="108">
        <f>+[1]DG!D153+[1]DAH!D153+[1]DAN!D153+[1]SAE!D153+[1]DAF!D153+[1]CON!D153+[1]DTI!D153+[1]AUD!D153</f>
        <v>75000</v>
      </c>
      <c r="E154" s="108">
        <f>+[1]DG!E153+[1]DAH!E153+[1]DAN!E153+[1]SAE!E153+[1]DAF!E153+[1]CON!E153+[1]DTI!E153+[1]AUD!E153</f>
        <v>0</v>
      </c>
      <c r="F154" s="108">
        <f>+[1]DG!F153+[1]DAH!F153+[1]DAN!F153+[1]SAE!F153+[1]DAF!F153+[1]CON!F153+[1]DTI!F153+[1]AUD!F153</f>
        <v>125000</v>
      </c>
    </row>
    <row r="155" spans="1:6">
      <c r="A155" s="85" t="s">
        <v>177</v>
      </c>
      <c r="B155" s="86" t="s">
        <v>178</v>
      </c>
      <c r="C155" s="109">
        <f>SUM(D155:F155)</f>
        <v>1550000</v>
      </c>
      <c r="D155" s="108">
        <f>+[1]DG!D154+[1]DAH!D154+[1]DAN!D154+[1]SAE!D154+[1]DAF!D154+[1]CON!D154+[1]DTI!D154+[1]AUD!D154</f>
        <v>550000</v>
      </c>
      <c r="E155" s="108">
        <f>+[1]DG!E154+[1]DAH!E154+[1]DAN!E154+[1]SAE!E154+[1]DAF!E154+[1]CON!E154+[1]DTI!E154+[1]AUD!E154</f>
        <v>350000</v>
      </c>
      <c r="F155" s="108">
        <f>+[1]DG!F154+[1]DAH!F154+[1]DAN!F154+[1]SAE!F154+[1]DAF!F154+[1]CON!F154+[1]DTI!F154+[1]AUD!F154</f>
        <v>650000</v>
      </c>
    </row>
    <row r="156" spans="1:6">
      <c r="A156" s="91"/>
      <c r="B156" s="92"/>
      <c r="C156" s="107"/>
      <c r="D156" s="108"/>
      <c r="E156" s="108"/>
      <c r="F156" s="108"/>
    </row>
    <row r="157" spans="1:6" ht="25.5" hidden="1" customHeight="1">
      <c r="A157" s="87">
        <v>2.0499999999999998</v>
      </c>
      <c r="B157" s="88" t="s">
        <v>342</v>
      </c>
      <c r="C157" s="89">
        <f>SUM(D157:F157)</f>
        <v>0</v>
      </c>
      <c r="D157" s="89">
        <f>SUM(D158:D161)</f>
        <v>0</v>
      </c>
      <c r="E157" s="89">
        <f>SUM(E158:E161)</f>
        <v>0</v>
      </c>
      <c r="F157" s="89">
        <f>SUM(F158:F161)</f>
        <v>0</v>
      </c>
    </row>
    <row r="158" spans="1:6" ht="12.75" hidden="1" customHeight="1">
      <c r="A158" s="91" t="s">
        <v>343</v>
      </c>
      <c r="B158" s="92" t="s">
        <v>344</v>
      </c>
      <c r="C158" s="89">
        <f>SUM(D158:F158)</f>
        <v>0</v>
      </c>
      <c r="D158" s="108">
        <f>+[1]DG!D157+[1]DAH!D157+[1]DAN!D157+[1]SAE!D157+[1]DAF!D157+[1]CON!D157+[1]DTI!D157+[1]AUD!D157</f>
        <v>0</v>
      </c>
      <c r="E158" s="108">
        <f>+[1]DG!E157+[1]DAH!E157+[1]DAN!E157+[1]SAE!E157+[1]DAF!E157+[1]CON!E157+[1]DTI!E157+[1]AUD!E157</f>
        <v>0</v>
      </c>
      <c r="F158" s="108">
        <f>+[1]DG!F157+[1]DAH!F157+[1]DAN!F157+[1]SAE!F157+[1]DAF!F157+[1]CON!F157+[1]DTI!F157+[1]AUD!F157</f>
        <v>0</v>
      </c>
    </row>
    <row r="159" spans="1:6" ht="12.75" hidden="1" customHeight="1">
      <c r="A159" s="91" t="s">
        <v>345</v>
      </c>
      <c r="B159" s="92" t="s">
        <v>346</v>
      </c>
      <c r="C159" s="109">
        <f>SUM(D159:F159)</f>
        <v>0</v>
      </c>
      <c r="D159" s="108">
        <f>+[1]DG!D158+[1]DAH!D158+[1]DAN!D158+[1]SAE!D158+[1]DAF!D158+[1]CON!D158+[1]DTI!D158+[1]AUD!D158</f>
        <v>0</v>
      </c>
      <c r="E159" s="108">
        <f>+[1]DG!E158+[1]DAH!E158+[1]DAN!E158+[1]SAE!E158+[1]DAF!E158+[1]CON!E158+[1]DTI!E158+[1]AUD!E158</f>
        <v>0</v>
      </c>
      <c r="F159" s="108">
        <f>+[1]DG!F158+[1]DAH!F158+[1]DAN!F158+[1]SAE!F158+[1]DAF!F158+[1]CON!F158+[1]DTI!F158+[1]AUD!F158</f>
        <v>0</v>
      </c>
    </row>
    <row r="160" spans="1:6" ht="12.75" hidden="1" customHeight="1">
      <c r="A160" s="91" t="s">
        <v>347</v>
      </c>
      <c r="B160" s="92" t="s">
        <v>348</v>
      </c>
      <c r="C160" s="109">
        <f>SUM(D160:F160)</f>
        <v>0</v>
      </c>
      <c r="D160" s="108">
        <f>+[1]DG!D159+[1]DAH!D159+[1]DAN!D159+[1]SAE!D159+[1]DAF!D159+[1]CON!D159+[1]DTI!D159+[1]AUD!D159</f>
        <v>0</v>
      </c>
      <c r="E160" s="108">
        <f>+[1]DG!E159+[1]DAH!E159+[1]DAN!E159+[1]SAE!E159+[1]DAF!E159+[1]CON!E159+[1]DTI!E159+[1]AUD!E159</f>
        <v>0</v>
      </c>
      <c r="F160" s="108">
        <f>+[1]DG!F159+[1]DAH!F159+[1]DAN!F159+[1]SAE!F159+[1]DAF!F159+[1]CON!F159+[1]DTI!F159+[1]AUD!F159</f>
        <v>0</v>
      </c>
    </row>
    <row r="161" spans="1:6" ht="25.5" hidden="1" customHeight="1">
      <c r="A161" s="91" t="s">
        <v>349</v>
      </c>
      <c r="B161" s="92" t="s">
        <v>350</v>
      </c>
      <c r="C161" s="109">
        <f>SUM(D161:F161)</f>
        <v>0</v>
      </c>
      <c r="D161" s="108">
        <f>+[1]DG!D160+[1]DAH!D160+[1]DAN!D160+[1]SAE!D160+[1]DAF!D160+[1]CON!D160+[1]DTI!D160+[1]AUD!D160</f>
        <v>0</v>
      </c>
      <c r="E161" s="108">
        <f>+[1]DG!E160+[1]DAH!E160+[1]DAN!E160+[1]SAE!E160+[1]DAF!E160+[1]CON!E160+[1]DTI!E160+[1]AUD!E160</f>
        <v>0</v>
      </c>
      <c r="F161" s="108">
        <f>+[1]DG!F160+[1]DAH!F160+[1]DAN!F160+[1]SAE!F160+[1]DAF!F160+[1]CON!F160+[1]DTI!F160+[1]AUD!F160</f>
        <v>0</v>
      </c>
    </row>
    <row r="162" spans="1:6">
      <c r="A162" s="85"/>
      <c r="B162" s="86"/>
      <c r="C162" s="107"/>
      <c r="D162" s="108"/>
      <c r="E162" s="108"/>
      <c r="F162" s="108"/>
    </row>
    <row r="163" spans="1:6" ht="25.5">
      <c r="A163" s="87" t="s">
        <v>180</v>
      </c>
      <c r="B163" s="88" t="s">
        <v>181</v>
      </c>
      <c r="C163" s="89">
        <f t="shared" ref="C163:C171" si="13">SUM(D163:F163)</f>
        <v>8930000</v>
      </c>
      <c r="D163" s="89">
        <f>SUM(D164:D171)</f>
        <v>4615000</v>
      </c>
      <c r="E163" s="89">
        <f>SUM(E164:E171)</f>
        <v>900000</v>
      </c>
      <c r="F163" s="89">
        <f>SUM(F164:F171)</f>
        <v>3415000</v>
      </c>
    </row>
    <row r="164" spans="1:6">
      <c r="A164" s="85" t="s">
        <v>182</v>
      </c>
      <c r="B164" s="86" t="s">
        <v>183</v>
      </c>
      <c r="C164" s="109">
        <f t="shared" si="13"/>
        <v>1200000</v>
      </c>
      <c r="D164" s="108">
        <f>+[1]DG!D163+[1]DAH!D163+[1]DAN!D163+[1]SAE!D163+[1]DAF!D163+[1]CON!D163+[1]DTI!D163+[1]AUD!D163</f>
        <v>980000</v>
      </c>
      <c r="E164" s="108">
        <f>+[1]DG!E163+[1]DAH!E163+[1]DAN!E163+[1]SAE!E163+[1]DAF!E163+[1]CON!E163+[1]DTI!E163+[1]AUD!E163</f>
        <v>0</v>
      </c>
      <c r="F164" s="108">
        <f>+[1]DG!F163+[1]DAH!F163+[1]DAN!F163+[1]SAE!F163+[1]DAF!F163+[1]CON!F163+[1]DTI!F163+[1]AUD!F163</f>
        <v>220000</v>
      </c>
    </row>
    <row r="165" spans="1:6" ht="25.5">
      <c r="A165" s="85" t="s">
        <v>186</v>
      </c>
      <c r="B165" s="86" t="s">
        <v>187</v>
      </c>
      <c r="C165" s="109">
        <f t="shared" si="13"/>
        <v>300000</v>
      </c>
      <c r="D165" s="108">
        <f>+[1]DG!D164+[1]DAH!D164+[1]DAN!D164+[1]SAE!D164+[1]DAF!D164+[1]CON!D164+[1]DTI!D164+[1]AUD!D164</f>
        <v>150000</v>
      </c>
      <c r="E165" s="108">
        <f>+[1]DG!E164+[1]DAH!E164+[1]DAN!E164+[1]SAE!E164+[1]DAF!E164+[1]CON!E164+[1]DTI!E164+[1]AUD!E164</f>
        <v>0</v>
      </c>
      <c r="F165" s="108">
        <f>+[1]DG!F164+[1]DAH!F164+[1]DAN!F164+[1]SAE!F164+[1]DAF!F164+[1]CON!F164+[1]DTI!F164+[1]AUD!F164</f>
        <v>150000</v>
      </c>
    </row>
    <row r="166" spans="1:6">
      <c r="A166" s="85" t="s">
        <v>188</v>
      </c>
      <c r="B166" s="86" t="s">
        <v>189</v>
      </c>
      <c r="C166" s="109">
        <f t="shared" si="13"/>
        <v>5000000</v>
      </c>
      <c r="D166" s="108">
        <f>+[1]DG!D165+[1]DAH!D165+[1]DAN!D165+[1]SAE!D165+[1]DAF!D165+[1]CON!D165+[1]DTI!D165+[1]AUD!D165</f>
        <v>2450000</v>
      </c>
      <c r="E166" s="108">
        <f>+[1]DG!E165+[1]DAH!E165+[1]DAN!E165+[1]SAE!E165+[1]DAF!E165+[1]CON!E165+[1]DTI!E165+[1]AUD!E165</f>
        <v>900000</v>
      </c>
      <c r="F166" s="108">
        <f>+[1]DG!F165+[1]DAH!F165+[1]DAN!F165+[1]SAE!F165+[1]DAF!F165+[1]CON!F165+[1]DTI!F165+[1]AUD!F165</f>
        <v>1650000</v>
      </c>
    </row>
    <row r="167" spans="1:6">
      <c r="A167" s="85" t="s">
        <v>192</v>
      </c>
      <c r="B167" s="86" t="s">
        <v>193</v>
      </c>
      <c r="C167" s="109">
        <f t="shared" si="13"/>
        <v>1060000</v>
      </c>
      <c r="D167" s="108">
        <f>+[1]DG!D166+[1]DAH!D166+[1]DAN!D166+[1]SAE!D166+[1]DAF!D166+[1]CON!D166+[1]DTI!D166+[1]AUD!D166</f>
        <v>1010000</v>
      </c>
      <c r="E167" s="108">
        <f>+[1]DG!E166+[1]DAH!E166+[1]DAN!E166+[1]SAE!E166+[1]DAF!E166+[1]CON!E166+[1]DTI!E166+[1]AUD!E166</f>
        <v>0</v>
      </c>
      <c r="F167" s="108">
        <f>+[1]DG!F166+[1]DAH!F166+[1]DAN!F166+[1]SAE!F166+[1]DAF!F166+[1]CON!F166+[1]DTI!F166+[1]AUD!F166</f>
        <v>50000</v>
      </c>
    </row>
    <row r="168" spans="1:6">
      <c r="A168" s="85" t="s">
        <v>195</v>
      </c>
      <c r="B168" s="86" t="s">
        <v>196</v>
      </c>
      <c r="C168" s="109">
        <f t="shared" si="13"/>
        <v>500000</v>
      </c>
      <c r="D168" s="108">
        <f>+[1]DG!D167+[1]DAH!D167+[1]DAN!D167+[1]SAE!D167+[1]DAF!D167+[1]CON!D167+[1]DTI!D167+[1]AUD!D167</f>
        <v>25000</v>
      </c>
      <c r="E168" s="108">
        <f>+[1]DG!E167+[1]DAH!E167+[1]DAN!E167+[1]SAE!E167+[1]DAF!E167+[1]CON!E167+[1]DTI!E167+[1]AUD!E167</f>
        <v>0</v>
      </c>
      <c r="F168" s="108">
        <f>+[1]DG!F167+[1]DAH!F167+[1]DAN!F167+[1]SAE!F167+[1]DAF!F167+[1]CON!F167+[1]DTI!F167+[1]AUD!F167</f>
        <v>475000</v>
      </c>
    </row>
    <row r="169" spans="1:6">
      <c r="A169" s="85" t="s">
        <v>198</v>
      </c>
      <c r="B169" s="86" t="s">
        <v>199</v>
      </c>
      <c r="C169" s="109">
        <f t="shared" si="13"/>
        <v>700000</v>
      </c>
      <c r="D169" s="108">
        <f>+[1]DG!D168+[1]DAH!D168+[1]DAN!D168+[1]SAE!D168+[1]DAF!D168+[1]CON!D168+[1]DTI!D168+[1]AUD!D168</f>
        <v>0</v>
      </c>
      <c r="E169" s="108">
        <f>+[1]DG!E168+[1]DAH!E168+[1]DAN!E168+[1]SAE!E168+[1]DAF!E168+[1]CON!E168+[1]DTI!E168+[1]AUD!E168</f>
        <v>0</v>
      </c>
      <c r="F169" s="108">
        <f>+[1]DG!F168+[1]DAH!F168+[1]DAN!F168+[1]SAE!F168+[1]DAF!F168+[1]CON!F168+[1]DTI!F168+[1]AUD!F168</f>
        <v>700000</v>
      </c>
    </row>
    <row r="170" spans="1:6">
      <c r="A170" s="85" t="s">
        <v>200</v>
      </c>
      <c r="B170" s="86" t="s">
        <v>201</v>
      </c>
      <c r="C170" s="109">
        <f t="shared" si="13"/>
        <v>0</v>
      </c>
      <c r="D170" s="108">
        <f>+[1]DG!D169+[1]DAH!D169+[1]DAN!D169+[1]SAE!D169+[1]DAF!D169+[1]CON!D169+[1]DTI!D169+[1]AUD!D169</f>
        <v>0</v>
      </c>
      <c r="E170" s="108">
        <f>+[1]DG!E169+[1]DAH!E169+[1]DAN!E169+[1]SAE!E169+[1]DAF!E169+[1]CON!E169+[1]DTI!E169+[1]AUD!E169</f>
        <v>0</v>
      </c>
      <c r="F170" s="108">
        <f>+[1]DG!F169+[1]DAH!F169+[1]DAN!F169+[1]SAE!F169+[1]DAF!F169+[1]CON!F169+[1]DTI!F169+[1]AUD!F169</f>
        <v>0</v>
      </c>
    </row>
    <row r="171" spans="1:6">
      <c r="A171" s="85" t="s">
        <v>202</v>
      </c>
      <c r="B171" s="86" t="s">
        <v>203</v>
      </c>
      <c r="C171" s="109">
        <f t="shared" si="13"/>
        <v>170000</v>
      </c>
      <c r="D171" s="108">
        <f>+[1]DG!D170+[1]DAH!D170+[1]DAN!D170+[1]SAE!D170+[1]DAF!D170+[1]CON!D170+[1]DTI!D170+[1]AUD!D170</f>
        <v>0</v>
      </c>
      <c r="E171" s="108">
        <f>+[1]DG!E170+[1]DAH!E170+[1]DAN!E170+[1]SAE!E170+[1]DAF!E170+[1]CON!E170+[1]DTI!E170+[1]AUD!E170</f>
        <v>0</v>
      </c>
      <c r="F171" s="108">
        <v>170000</v>
      </c>
    </row>
    <row r="172" spans="1:6">
      <c r="A172" s="85"/>
      <c r="B172" s="86"/>
      <c r="C172" s="107"/>
      <c r="D172" s="108"/>
      <c r="E172" s="108"/>
      <c r="F172" s="108"/>
    </row>
    <row r="173" spans="1:6">
      <c r="A173" s="87">
        <v>5</v>
      </c>
      <c r="B173" s="88" t="s">
        <v>204</v>
      </c>
      <c r="C173" s="89">
        <f>SUM(D173:F173)</f>
        <v>54805226</v>
      </c>
      <c r="D173" s="89">
        <f>+D175+D185+D195+D200</f>
        <v>768000</v>
      </c>
      <c r="E173" s="89">
        <f>+E175+E185+E195+E200</f>
        <v>32487226</v>
      </c>
      <c r="F173" s="89">
        <f>+F175+F185+F195+F200</f>
        <v>21550000</v>
      </c>
    </row>
    <row r="174" spans="1:6">
      <c r="A174" s="85"/>
      <c r="B174" s="86"/>
      <c r="C174" s="107"/>
      <c r="D174" s="108"/>
      <c r="E174" s="108"/>
      <c r="F174" s="108"/>
    </row>
    <row r="175" spans="1:6">
      <c r="A175" s="87" t="s">
        <v>205</v>
      </c>
      <c r="B175" s="88" t="s">
        <v>206</v>
      </c>
      <c r="C175" s="89">
        <f t="shared" ref="C175:C183" si="14">SUM(D175:F175)</f>
        <v>3218000</v>
      </c>
      <c r="D175" s="89">
        <f>SUM(D176:D183)</f>
        <v>768000</v>
      </c>
      <c r="E175" s="89">
        <f>SUM(E176:E183)</f>
        <v>1000000</v>
      </c>
      <c r="F175" s="89">
        <f>SUM(F176:F183)</f>
        <v>1450000</v>
      </c>
    </row>
    <row r="176" spans="1:6" ht="12.75" hidden="1" customHeight="1">
      <c r="A176" s="91" t="s">
        <v>351</v>
      </c>
      <c r="B176" s="92" t="s">
        <v>352</v>
      </c>
      <c r="C176" s="109">
        <f t="shared" si="14"/>
        <v>0</v>
      </c>
      <c r="D176" s="108">
        <f>+[1]DG!D175+[1]DAH!D175+[1]DAN!D175+[1]SAE!D175+[1]DAF!D175+[1]CON!D175+[1]DTI!D175+[1]AUD!D175</f>
        <v>0</v>
      </c>
      <c r="E176" s="108">
        <f>+[1]DG!E175+[1]DAH!E175+[1]DAN!E175+[1]SAE!E175+[1]DAF!E175+[1]CON!E175+[1]DTI!E175+[1]AUD!E175</f>
        <v>0</v>
      </c>
      <c r="F176" s="108">
        <f>+[1]DG!F175+[1]DAH!F175+[1]DAN!F175+[1]SAE!F175+[1]DAF!F175+[1]CON!F175+[1]DTI!F175+[1]AUD!F175</f>
        <v>0</v>
      </c>
    </row>
    <row r="177" spans="1:6" ht="12.75" customHeight="1">
      <c r="A177" s="91" t="s">
        <v>353</v>
      </c>
      <c r="B177" s="92" t="s">
        <v>354</v>
      </c>
      <c r="C177" s="109">
        <f t="shared" si="14"/>
        <v>268000</v>
      </c>
      <c r="D177" s="108">
        <f>+[1]DG!D176+[1]DAH!D176+[1]DAN!D176+[1]SAE!D176+[1]DAF!D176+[1]CON!D176+[1]DTI!D176+[1]AUD!D176</f>
        <v>268000</v>
      </c>
      <c r="E177" s="108">
        <f>+[1]DG!E176+[1]DAH!E176+[1]DAN!E176+[1]SAE!E176+[1]DAF!E176+[1]CON!E176+[1]DTI!E176+[1]AUD!E176</f>
        <v>0</v>
      </c>
      <c r="F177" s="108">
        <f>+[1]DG!F176+[1]DAH!F176+[1]DAN!F176+[1]SAE!F176+[1]DAF!F176+[1]CON!F176+[1]DTI!F176+[1]AUD!F176</f>
        <v>0</v>
      </c>
    </row>
    <row r="178" spans="1:6">
      <c r="A178" s="85" t="s">
        <v>207</v>
      </c>
      <c r="B178" s="86" t="s">
        <v>208</v>
      </c>
      <c r="C178" s="109">
        <f t="shared" si="14"/>
        <v>500000</v>
      </c>
      <c r="D178" s="108">
        <f>+[1]DG!D177+[1]DAH!D177+[1]DAN!D177+[1]SAE!D177+[1]DAF!D177+[1]CON!D177+[1]DTI!D177+[1]AUD!D177</f>
        <v>0</v>
      </c>
      <c r="E178" s="108">
        <f>+[1]DG!E177+[1]DAH!E177+[1]DAN!E177+[1]SAE!E177+[1]DAF!E177+[1]CON!E177+[1]DTI!E177+[1]AUD!E177</f>
        <v>500000</v>
      </c>
      <c r="F178" s="108">
        <f>+[1]DG!F177+[1]DAH!F177+[1]DAN!F177+[1]SAE!F177+[1]DAF!F177+[1]CON!F177+[1]DTI!F177+[1]AUD!F177</f>
        <v>0</v>
      </c>
    </row>
    <row r="179" spans="1:6" ht="12.75" hidden="1" customHeight="1">
      <c r="A179" s="85" t="s">
        <v>355</v>
      </c>
      <c r="B179" s="86" t="s">
        <v>356</v>
      </c>
      <c r="C179" s="109">
        <f t="shared" si="14"/>
        <v>0</v>
      </c>
      <c r="D179" s="108">
        <f>+[1]DG!D178+[1]DAH!D178+[1]DAN!D178+[1]SAE!D178+[1]DAF!D178+[1]CON!D178+[1]DTI!D178+[1]AUD!D178</f>
        <v>0</v>
      </c>
      <c r="E179" s="108">
        <f>+[1]DG!E178+[1]DAH!E178+[1]DAN!E178+[1]SAE!E178+[1]DAF!E178+[1]CON!E178+[1]DTI!E178+[1]AUD!E178</f>
        <v>0</v>
      </c>
      <c r="F179" s="108">
        <f>+[1]DG!F178+[1]DAH!F178+[1]DAN!F178+[1]SAE!F178+[1]DAF!F178+[1]CON!F178+[1]DTI!F178+[1]AUD!F178</f>
        <v>0</v>
      </c>
    </row>
    <row r="180" spans="1:6">
      <c r="A180" s="85" t="s">
        <v>357</v>
      </c>
      <c r="B180" s="86" t="s">
        <v>358</v>
      </c>
      <c r="C180" s="109">
        <f t="shared" si="14"/>
        <v>1450000</v>
      </c>
      <c r="D180" s="108">
        <f>+[1]DG!D179+[1]DAH!D179+[1]DAN!D179+[1]SAE!D179+[1]DAF!D179+[1]CON!D179+[1]DTI!D179+[1]AUD!D179</f>
        <v>500000</v>
      </c>
      <c r="E180" s="108">
        <f>+[1]DG!E179+[1]DAH!E179+[1]DAN!E179+[1]SAE!E179+[1]DAF!E179+[1]CON!E179+[1]DTI!E179+[1]AUD!E179</f>
        <v>500000</v>
      </c>
      <c r="F180" s="108">
        <f>+[1]DG!F179+[1]DAH!F179+[1]DAN!F179+[1]SAE!F179+[1]DAF!F179+[1]CON!F179+[1]DTI!F179+[1]AUD!F179</f>
        <v>450000</v>
      </c>
    </row>
    <row r="181" spans="1:6" ht="12.75" hidden="1" customHeight="1">
      <c r="A181" s="91" t="s">
        <v>359</v>
      </c>
      <c r="B181" s="92" t="s">
        <v>360</v>
      </c>
      <c r="C181" s="109">
        <f t="shared" si="14"/>
        <v>0</v>
      </c>
      <c r="D181" s="108">
        <f>+[1]DG!D180+[1]DAH!D180+[1]DAN!D180+[1]SAE!D180+[1]DAF!D180+[1]CON!D180+[1]DTI!D180+[1]AUD!D180</f>
        <v>0</v>
      </c>
      <c r="E181" s="108">
        <f>+[1]DG!E180+[1]DAH!E180+[1]DAN!E180+[1]SAE!E180+[1]DAF!E180+[1]CON!E180+[1]DTI!E180+[1]AUD!E180</f>
        <v>0</v>
      </c>
      <c r="F181" s="108">
        <f>+[1]DG!F180+[1]DAH!F180+[1]DAN!F180+[1]SAE!F180+[1]DAF!F180+[1]CON!F180+[1]DTI!F180+[1]AUD!F180</f>
        <v>0</v>
      </c>
    </row>
    <row r="182" spans="1:6" ht="25.5" hidden="1" customHeight="1">
      <c r="A182" s="85" t="s">
        <v>361</v>
      </c>
      <c r="B182" s="86" t="s">
        <v>362</v>
      </c>
      <c r="C182" s="109">
        <f t="shared" si="14"/>
        <v>0</v>
      </c>
      <c r="D182" s="108">
        <f>+[1]DG!D181+[1]DAH!D181+[1]DAN!D181+[1]SAE!D181+[1]DAF!D181+[1]CON!D181+[1]DTI!D181+[1]AUD!D181</f>
        <v>0</v>
      </c>
      <c r="E182" s="108">
        <f>+[1]DG!E181+[1]DAH!E181+[1]DAN!E181+[1]SAE!E181+[1]DAF!E181+[1]CON!E181+[1]DTI!E181+[1]AUD!E181</f>
        <v>0</v>
      </c>
      <c r="F182" s="108">
        <f>+[1]DG!F181+[1]DAH!F181+[1]DAN!F181+[1]SAE!F181+[1]DAF!F181+[1]CON!F181+[1]DTI!F181+[1]AUD!F181</f>
        <v>0</v>
      </c>
    </row>
    <row r="183" spans="1:6" ht="12.75" customHeight="1">
      <c r="A183" s="85" t="s">
        <v>363</v>
      </c>
      <c r="B183" s="86" t="s">
        <v>364</v>
      </c>
      <c r="C183" s="109">
        <f t="shared" si="14"/>
        <v>1000000</v>
      </c>
      <c r="D183" s="108">
        <f>+[1]DG!D182+[1]DAH!D182+[1]DAN!D182+[1]SAE!D182+[1]DAF!D182+[1]CON!D182+[1]DTI!D182+[1]AUD!D182</f>
        <v>0</v>
      </c>
      <c r="E183" s="108">
        <f>+[1]DG!E182+[1]DAH!E182+[1]DAN!E182+[1]SAE!E182+[1]DAF!E182+[1]CON!E182+[1]DTI!E182+[1]AUD!E182</f>
        <v>0</v>
      </c>
      <c r="F183" s="108">
        <f>+[1]DG!F182+[1]DAH!F182+[1]DAN!F182+[1]SAE!F182+[1]DAF!F182+[1]CON!F182+[1]DTI!F182+[1]AUD!F182</f>
        <v>1000000</v>
      </c>
    </row>
    <row r="184" spans="1:6">
      <c r="A184" s="85"/>
      <c r="B184" s="86"/>
      <c r="C184" s="89"/>
      <c r="D184" s="108"/>
      <c r="E184" s="108"/>
      <c r="F184" s="108"/>
    </row>
    <row r="185" spans="1:6" ht="25.5">
      <c r="A185" s="87">
        <v>5.0199999999999996</v>
      </c>
      <c r="B185" s="88" t="s">
        <v>365</v>
      </c>
      <c r="C185" s="89">
        <f t="shared" ref="C185:C193" si="15">SUM(D185:F185)</f>
        <v>40487226</v>
      </c>
      <c r="D185" s="109">
        <f>SUM(D186:D193)</f>
        <v>0</v>
      </c>
      <c r="E185" s="109">
        <f>SUM(E186:E193)</f>
        <v>25487226</v>
      </c>
      <c r="F185" s="109">
        <f>SUM(F186:F193)</f>
        <v>15000000</v>
      </c>
    </row>
    <row r="186" spans="1:6">
      <c r="A186" s="91" t="s">
        <v>366</v>
      </c>
      <c r="B186" s="92" t="s">
        <v>367</v>
      </c>
      <c r="C186" s="109">
        <f t="shared" si="15"/>
        <v>40487226</v>
      </c>
      <c r="D186" s="108">
        <f>+[1]DG!D185+[1]DAH!D185+[1]DAN!D185+[1]SAE!D185+[1]DAF!D185+[1]CON!D185+[1]DTI!D185+[1]AUD!D185</f>
        <v>0</v>
      </c>
      <c r="E186" s="108">
        <f>+[1]DG!E185+[1]DAH!E185+[1]DAN!E185+[1]SAE!E185+[1]DAF!E185+[1]CON!E185+[1]DTI!E185+[1]AUD!E185</f>
        <v>25487226</v>
      </c>
      <c r="F186" s="108">
        <f>+[1]DG!F185+[1]DAH!F185+[1]DAN!F185+[1]SAE!F185+[1]DAF!F185+[1]CON!F185+[1]DTI!F185+[1]AUD!F185</f>
        <v>15000000</v>
      </c>
    </row>
    <row r="187" spans="1:6" ht="12.75" hidden="1" customHeight="1">
      <c r="A187" s="91" t="s">
        <v>368</v>
      </c>
      <c r="B187" s="92" t="s">
        <v>369</v>
      </c>
      <c r="C187" s="109">
        <f t="shared" si="15"/>
        <v>0</v>
      </c>
      <c r="D187" s="108">
        <f>+[1]DG!D186+[1]DAH!D186+[1]DAN!D186+[1]SAE!D186+[1]DAF!D186+[1]CON!D186+[1]DTI!D186+[1]AUD!D186</f>
        <v>0</v>
      </c>
      <c r="E187" s="108">
        <f>+[1]DG!E186+[1]DAH!E186+[1]DAN!E186+[1]SAE!E186+[1]DAF!E186+[1]CON!E186+[1]DTI!E186+[1]AUD!E186</f>
        <v>0</v>
      </c>
      <c r="F187" s="108">
        <f>+[1]DG!F186+[1]DAH!F186+[1]DAN!F186+[1]SAE!F186+[1]DAF!F186+[1]CON!F186+[1]DTI!F186+[1]AUD!F186</f>
        <v>0</v>
      </c>
    </row>
    <row r="188" spans="1:6" ht="12.75" hidden="1" customHeight="1">
      <c r="A188" s="91" t="s">
        <v>370</v>
      </c>
      <c r="B188" s="92" t="s">
        <v>371</v>
      </c>
      <c r="C188" s="109">
        <f t="shared" si="15"/>
        <v>0</v>
      </c>
      <c r="D188" s="108">
        <f>+[1]DG!D187+[1]DAH!D187+[1]DAN!D187+[1]SAE!D187+[1]DAF!D187+[1]CON!D187+[1]DTI!D187+[1]AUD!D187</f>
        <v>0</v>
      </c>
      <c r="E188" s="108">
        <f>+[1]DG!E187+[1]DAH!E187+[1]DAN!E187+[1]SAE!E187+[1]DAF!E187+[1]CON!E187+[1]DTI!E187+[1]AUD!E187</f>
        <v>0</v>
      </c>
      <c r="F188" s="108">
        <f>+[1]DG!F187+[1]DAH!F187+[1]DAN!F187+[1]SAE!F187+[1]DAF!F187+[1]CON!F187+[1]DTI!F187+[1]AUD!F187</f>
        <v>0</v>
      </c>
    </row>
    <row r="189" spans="1:6" ht="12.75" hidden="1" customHeight="1">
      <c r="A189" s="91" t="s">
        <v>372</v>
      </c>
      <c r="B189" s="92" t="s">
        <v>373</v>
      </c>
      <c r="C189" s="109">
        <f t="shared" si="15"/>
        <v>0</v>
      </c>
      <c r="D189" s="108">
        <f>+[1]DG!D188+[1]DAH!D188+[1]DAN!D188+[1]SAE!D188+[1]DAF!D188+[1]CON!D188+[1]DTI!D188+[1]AUD!D188</f>
        <v>0</v>
      </c>
      <c r="E189" s="108">
        <f>+[1]DG!E188+[1]DAH!E188+[1]DAN!E188+[1]SAE!E188+[1]DAF!E188+[1]CON!E188+[1]DTI!E188+[1]AUD!E188</f>
        <v>0</v>
      </c>
      <c r="F189" s="108">
        <f>+[1]DG!F188+[1]DAH!F188+[1]DAN!F188+[1]SAE!F188+[1]DAF!F188+[1]CON!F188+[1]DTI!F188+[1]AUD!F188</f>
        <v>0</v>
      </c>
    </row>
    <row r="190" spans="1:6" ht="12.75" hidden="1" customHeight="1">
      <c r="A190" s="91" t="s">
        <v>374</v>
      </c>
      <c r="B190" s="92" t="s">
        <v>375</v>
      </c>
      <c r="C190" s="109">
        <f t="shared" si="15"/>
        <v>0</v>
      </c>
      <c r="D190" s="108">
        <f>+[1]DG!D189+[1]DAH!D189+[1]DAN!D189+[1]SAE!D189+[1]DAF!D189+[1]CON!D189+[1]DTI!D189+[1]AUD!D189</f>
        <v>0</v>
      </c>
      <c r="E190" s="108">
        <f>+[1]DG!E189+[1]DAH!E189+[1]DAN!E189+[1]SAE!E189+[1]DAF!E189+[1]CON!E189+[1]DTI!E189+[1]AUD!E189</f>
        <v>0</v>
      </c>
      <c r="F190" s="108">
        <f>+[1]DG!F189+[1]DAH!F189+[1]DAN!F189+[1]SAE!F189+[1]DAF!F189+[1]CON!F189+[1]DTI!F189+[1]AUD!F189</f>
        <v>0</v>
      </c>
    </row>
    <row r="191" spans="1:6" ht="12.75" hidden="1" customHeight="1">
      <c r="A191" s="91" t="s">
        <v>376</v>
      </c>
      <c r="B191" s="92" t="s">
        <v>377</v>
      </c>
      <c r="C191" s="109">
        <f t="shared" si="15"/>
        <v>0</v>
      </c>
      <c r="D191" s="108">
        <f>+[1]DG!D190+[1]DAH!D190+[1]DAN!D190+[1]SAE!D190+[1]DAF!D190+[1]CON!D190+[1]DTI!D190+[1]AUD!D190</f>
        <v>0</v>
      </c>
      <c r="E191" s="108">
        <f>+[1]DG!E190+[1]DAH!E190+[1]DAN!E190+[1]SAE!E190+[1]DAF!E190+[1]CON!E190+[1]DTI!E190+[1]AUD!E190</f>
        <v>0</v>
      </c>
      <c r="F191" s="108">
        <f>+[1]DG!F190+[1]DAH!F190+[1]DAN!F190+[1]SAE!F190+[1]DAF!F190+[1]CON!F190+[1]DTI!F190+[1]AUD!F190</f>
        <v>0</v>
      </c>
    </row>
    <row r="192" spans="1:6" hidden="1">
      <c r="A192" s="91" t="s">
        <v>378</v>
      </c>
      <c r="B192" s="92" t="s">
        <v>379</v>
      </c>
      <c r="C192" s="109">
        <f t="shared" si="15"/>
        <v>0</v>
      </c>
      <c r="D192" s="108">
        <f>+[1]DG!D191+[1]DAH!D191+[1]DAN!D191+[1]SAE!D191+[1]DAF!D191+[1]CON!D191+[1]DTI!D191+[1]AUD!D191</f>
        <v>0</v>
      </c>
      <c r="E192" s="108">
        <f>+[1]DG!E191+[1]DAH!E191+[1]DAN!E191+[1]SAE!E191+[1]DAF!E191+[1]CON!E191+[1]DTI!E191+[1]AUD!E191</f>
        <v>0</v>
      </c>
      <c r="F192" s="108">
        <f>+[1]DG!F191+[1]DAH!F191+[1]DAN!F191+[1]SAE!F191+[1]DAF!F191+[1]CON!F191+[1]DTI!F191+[1]AUD!F191</f>
        <v>0</v>
      </c>
    </row>
    <row r="193" spans="1:6" ht="12.75" hidden="1" customHeight="1">
      <c r="A193" s="91" t="s">
        <v>380</v>
      </c>
      <c r="B193" s="92" t="s">
        <v>381</v>
      </c>
      <c r="C193" s="109">
        <f t="shared" si="15"/>
        <v>0</v>
      </c>
      <c r="D193" s="108">
        <f>+[1]DG!D192+[1]DAH!D192+[1]DAN!D192+[1]SAE!D192+[1]DAF!D192+[1]CON!D192+[1]DTI!D192+[1]AUD!D192</f>
        <v>0</v>
      </c>
      <c r="E193" s="108">
        <f>+[1]DG!E192+[1]DAH!E192+[1]DAN!E192+[1]SAE!E192+[1]DAF!E192+[1]CON!E192+[1]DTI!E192+[1]AUD!E192</f>
        <v>0</v>
      </c>
      <c r="F193" s="108">
        <f>+[1]DG!F192+[1]DAH!F192+[1]DAN!F192+[1]SAE!F192+[1]DAF!F192+[1]CON!F192+[1]DTI!F192+[1]AUD!F192</f>
        <v>0</v>
      </c>
    </row>
    <row r="194" spans="1:6" ht="12.75" hidden="1" customHeight="1">
      <c r="A194" s="91"/>
      <c r="B194" s="92"/>
      <c r="C194" s="107"/>
      <c r="D194" s="108"/>
      <c r="E194" s="108"/>
      <c r="F194" s="108"/>
    </row>
    <row r="195" spans="1:6" ht="12.75" hidden="1" customHeight="1">
      <c r="A195" s="87">
        <v>5.03</v>
      </c>
      <c r="B195" s="88" t="s">
        <v>382</v>
      </c>
      <c r="C195" s="89">
        <f>SUM(D195:F195)</f>
        <v>0</v>
      </c>
      <c r="D195" s="109">
        <f>SUM(D196:D198)</f>
        <v>0</v>
      </c>
      <c r="E195" s="109">
        <f>SUM(E196:E198)</f>
        <v>0</v>
      </c>
      <c r="F195" s="109">
        <f>SUM(F196:F198)</f>
        <v>0</v>
      </c>
    </row>
    <row r="196" spans="1:6" ht="12.75" hidden="1" customHeight="1">
      <c r="A196" s="91" t="s">
        <v>383</v>
      </c>
      <c r="B196" s="92" t="s">
        <v>384</v>
      </c>
      <c r="C196" s="109">
        <f>SUM(D196:F196)</f>
        <v>0</v>
      </c>
      <c r="D196" s="108">
        <f>+[1]DG!D195+[1]DAH!D195+[1]DAN!D195+[1]SAE!D195+[1]DAF!D195+[1]CON!D195+[1]DTI!D195+[1]AUD!D195</f>
        <v>0</v>
      </c>
      <c r="E196" s="108">
        <f>+[1]DG!E195+[1]DAH!E195+[1]DAN!E195+[1]SAE!E195+[1]DAF!E195+[1]CON!E195+[1]DTI!E195+[1]AUD!E195</f>
        <v>0</v>
      </c>
      <c r="F196" s="108">
        <f>+[1]DG!F195+[1]DAH!F195+[1]DAN!F195+[1]SAE!F195+[1]DAF!F195+[1]CON!F195+[1]DTI!F195+[1]AUD!F195</f>
        <v>0</v>
      </c>
    </row>
    <row r="197" spans="1:6" ht="12.75" hidden="1" customHeight="1">
      <c r="A197" s="91" t="s">
        <v>385</v>
      </c>
      <c r="B197" s="92" t="s">
        <v>386</v>
      </c>
      <c r="C197" s="109">
        <f>SUM(D197:F197)</f>
        <v>0</v>
      </c>
      <c r="D197" s="108">
        <f>+[1]DG!D196+[1]DAH!D196+[1]DAN!D196+[1]SAE!D196+[1]DAF!D196+[1]CON!D196+[1]DTI!D196+[1]AUD!D196</f>
        <v>0</v>
      </c>
      <c r="E197" s="108">
        <f>+[1]DG!E196+[1]DAH!E196+[1]DAN!E196+[1]SAE!E196+[1]DAF!E196+[1]CON!E196+[1]DTI!E196+[1]AUD!E196</f>
        <v>0</v>
      </c>
      <c r="F197" s="108">
        <f>+[1]DG!F196+[1]DAH!F196+[1]DAN!F196+[1]SAE!F196+[1]DAF!F196+[1]CON!F196+[1]DTI!F196+[1]AUD!F196</f>
        <v>0</v>
      </c>
    </row>
    <row r="198" spans="1:6" ht="12.75" hidden="1" customHeight="1">
      <c r="A198" s="91" t="s">
        <v>387</v>
      </c>
      <c r="B198" s="92" t="s">
        <v>388</v>
      </c>
      <c r="C198" s="109">
        <f>SUM(D198:F198)</f>
        <v>0</v>
      </c>
      <c r="D198" s="108">
        <f>+[1]DG!D197+[1]DAH!D197+[1]DAN!D197+[1]SAE!D197+[1]DAF!D197+[1]CON!D197+[1]DTI!D197+[1]AUD!D197</f>
        <v>0</v>
      </c>
      <c r="E198" s="108">
        <f>+[1]DG!E197+[1]DAH!E197+[1]DAN!E197+[1]SAE!E197+[1]DAF!E197+[1]CON!E197+[1]DTI!E197+[1]AUD!E197</f>
        <v>0</v>
      </c>
      <c r="F198" s="108"/>
    </row>
    <row r="199" spans="1:6">
      <c r="A199" s="85"/>
      <c r="B199" s="86"/>
      <c r="C199" s="107"/>
      <c r="D199" s="108"/>
      <c r="E199" s="108"/>
      <c r="F199" s="108"/>
    </row>
    <row r="200" spans="1:6">
      <c r="A200" s="87" t="s">
        <v>209</v>
      </c>
      <c r="B200" s="88" t="s">
        <v>210</v>
      </c>
      <c r="C200" s="89">
        <f>SUM(D200:F200)</f>
        <v>11100000</v>
      </c>
      <c r="D200" s="109">
        <f>SUM(D201:D204)</f>
        <v>0</v>
      </c>
      <c r="E200" s="109">
        <f>SUM(E201:E204)</f>
        <v>6000000</v>
      </c>
      <c r="F200" s="109">
        <f>SUM(F201:F204)</f>
        <v>5100000</v>
      </c>
    </row>
    <row r="201" spans="1:6" ht="12.75" hidden="1" customHeight="1">
      <c r="A201" s="91" t="s">
        <v>389</v>
      </c>
      <c r="B201" s="92" t="s">
        <v>390</v>
      </c>
      <c r="C201" s="109">
        <f>SUM(D201:F201)</f>
        <v>0</v>
      </c>
      <c r="D201" s="108">
        <f>+[1]DG!D200+[1]DAH!D200+[1]DAN!D200+[1]SAE!D200+[1]DAF!D200+[1]CON!D200+[1]DTI!D200+[1]AUD!D200</f>
        <v>0</v>
      </c>
      <c r="E201" s="108">
        <f>+[1]DG!E200+[1]DAH!E200+[1]DAN!E200+[1]SAE!E200+[1]DAF!E200+[1]CON!E200+[1]DTI!E200+[1]AUD!E200</f>
        <v>0</v>
      </c>
      <c r="F201" s="108">
        <f>+[1]DG!F200+[1]DAH!F200+[1]DAN!F200+[1]SAE!F200+[1]DAF!F200+[1]CON!F200+[1]DTI!F200+[1]AUD!F200</f>
        <v>0</v>
      </c>
    </row>
    <row r="202" spans="1:6" ht="12.75" hidden="1" customHeight="1">
      <c r="A202" s="85" t="s">
        <v>391</v>
      </c>
      <c r="B202" s="86" t="s">
        <v>392</v>
      </c>
      <c r="C202" s="109">
        <f>SUM(D202:F202)</f>
        <v>0</v>
      </c>
      <c r="D202" s="108">
        <f>+[1]DG!D201+[1]DAH!D201+[1]DAN!D201+[1]SAE!D201+[1]DAF!D201+[1]CON!D201+[1]DTI!D201+[1]AUD!D201</f>
        <v>0</v>
      </c>
      <c r="E202" s="108">
        <f>+[1]DG!E201+[1]DAH!E201+[1]DAN!E201+[1]SAE!E201+[1]DAF!E201+[1]CON!E201+[1]DTI!E201+[1]AUD!E201</f>
        <v>0</v>
      </c>
      <c r="F202" s="108">
        <f>+[1]DG!F201+[1]DAH!F201+[1]DAN!F201+[1]SAE!F201+[1]DAF!F201+[1]CON!F201+[1]DTI!F201+[1]AUD!F201</f>
        <v>0</v>
      </c>
    </row>
    <row r="203" spans="1:6">
      <c r="A203" s="91" t="s">
        <v>211</v>
      </c>
      <c r="B203" s="92" t="s">
        <v>212</v>
      </c>
      <c r="C203" s="109">
        <f>SUM(D203:F203)</f>
        <v>11100000</v>
      </c>
      <c r="D203" s="108">
        <f>+[1]DG!D202+[1]DAH!D202+[1]DAN!D202+[1]SAE!D202+[1]DAF!D202+[1]CON!D202+[1]DTI!D202+[1]AUD!D202</f>
        <v>0</v>
      </c>
      <c r="E203" s="108">
        <f>+[1]DG!E202+[1]DAH!E202+[1]DAN!E202+[1]SAE!E202+[1]DAF!E202+[1]CON!E202+[1]DTI!E202+[1]AUD!E202</f>
        <v>6000000</v>
      </c>
      <c r="F203" s="108">
        <f>+[1]DG!F202+[1]DAH!F202+[1]DAN!F202+[1]SAE!F202+[1]DAF!F202+[1]CON!F202+[1]DTI!F202+[1]AUD!F202</f>
        <v>5100000</v>
      </c>
    </row>
    <row r="204" spans="1:6" ht="12.75" hidden="1" customHeight="1">
      <c r="A204" s="85" t="s">
        <v>393</v>
      </c>
      <c r="B204" s="86" t="s">
        <v>394</v>
      </c>
      <c r="C204" s="109">
        <f>SUM(D204:F204)</f>
        <v>0</v>
      </c>
      <c r="D204" s="108">
        <f>+[1]DG!D203+[1]DAH!D203+[1]DAN!D203+[1]SAE!D203+[1]DAF!D203+[1]CON!D203+[1]DTI!D203+[1]AUD!D203</f>
        <v>0</v>
      </c>
      <c r="E204" s="108">
        <f>+[1]DG!E203+[1]DAH!E203+[1]DAN!E203+[1]SAE!E203+[1]DAF!E203+[1]CON!E203+[1]DTI!E203+[1]AUD!E203</f>
        <v>0</v>
      </c>
      <c r="F204" s="108">
        <f>+[1]DG!F203+[1]DAH!F203+[1]DAN!F203+[1]SAE!F203+[1]DAF!F203+[1]CON!F203+[1]DTI!F203+[1]AUD!F203</f>
        <v>0</v>
      </c>
    </row>
    <row r="205" spans="1:6">
      <c r="A205" s="85"/>
      <c r="B205" s="86"/>
      <c r="C205" s="107"/>
      <c r="D205" s="108"/>
      <c r="E205" s="108"/>
      <c r="F205" s="108"/>
    </row>
    <row r="206" spans="1:6">
      <c r="A206" s="87">
        <v>6</v>
      </c>
      <c r="B206" s="88" t="s">
        <v>0</v>
      </c>
      <c r="C206" s="89">
        <f>SUM(D206:F206)</f>
        <v>141031434</v>
      </c>
      <c r="D206" s="89">
        <f>+D208+D219+D225+D233+D239+D242+D246</f>
        <v>40861281.899999999</v>
      </c>
      <c r="E206" s="89">
        <f>+E208+E219+E225+E233+E239+E242+E246</f>
        <v>67412093.599999994</v>
      </c>
      <c r="F206" s="89">
        <f>+F208+F219+F225+F233+F239+F242+F246</f>
        <v>32758058.5</v>
      </c>
    </row>
    <row r="207" spans="1:6">
      <c r="A207" s="85"/>
      <c r="B207" s="86"/>
      <c r="C207" s="107"/>
      <c r="D207" s="108"/>
      <c r="E207" s="108"/>
      <c r="F207" s="108"/>
    </row>
    <row r="208" spans="1:6" ht="25.5">
      <c r="A208" s="87" t="s">
        <v>213</v>
      </c>
      <c r="B208" s="88" t="s">
        <v>214</v>
      </c>
      <c r="C208" s="89">
        <f t="shared" ref="C208:C217" si="16">SUM(D208:F208)</f>
        <v>25832234</v>
      </c>
      <c r="D208" s="89">
        <f>SUM(D209:D217)</f>
        <v>9041281.8999999985</v>
      </c>
      <c r="E208" s="89">
        <f>SUM(E209:E217)</f>
        <v>10332893.600000001</v>
      </c>
      <c r="F208" s="89">
        <f>SUM(F209:F217)</f>
        <v>6458058.5</v>
      </c>
    </row>
    <row r="209" spans="1:6" ht="12.75" hidden="1" customHeight="1">
      <c r="A209" s="91" t="s">
        <v>395</v>
      </c>
      <c r="B209" s="92" t="s">
        <v>396</v>
      </c>
      <c r="C209" s="109">
        <f t="shared" si="16"/>
        <v>0</v>
      </c>
      <c r="D209" s="108">
        <f>+[1]DG!D208+[1]DAH!D208+[1]DAN!D208+[1]SAE!D208+[1]DAF!D208+[1]CON!D208+[1]DTI!D208+[1]AUD!D208</f>
        <v>0</v>
      </c>
      <c r="E209" s="108">
        <f>+[1]DG!E208+[1]DAH!E208+[1]DAN!E208+[1]SAE!E208+[1]DAF!E208+[1]CON!E208+[1]DTI!E208+[1]AUD!E208</f>
        <v>0</v>
      </c>
      <c r="F209" s="108">
        <f>+[1]DG!F208+[1]DAH!F208+[1]DAN!F208+[1]SAE!F208+[1]DAF!F208+[1]CON!F208+[1]DTI!F208+[1]AUD!F208</f>
        <v>0</v>
      </c>
    </row>
    <row r="210" spans="1:6" ht="25.5" hidden="1" customHeight="1">
      <c r="A210" s="85" t="s">
        <v>397</v>
      </c>
      <c r="B210" s="86" t="s">
        <v>398</v>
      </c>
      <c r="C210" s="109">
        <f t="shared" si="16"/>
        <v>0</v>
      </c>
      <c r="D210" s="108">
        <f>+[1]DG!D209+[1]DAH!D209+[1]DAN!D209+[1]SAE!D209+[1]DAF!D209+[1]CON!D209+[1]DTI!D209+[1]AUD!D209</f>
        <v>0</v>
      </c>
      <c r="E210" s="108">
        <f>+[1]DG!E209+[1]DAH!E209+[1]DAN!E209+[1]SAE!E209+[1]DAF!E209+[1]CON!E209+[1]DTI!E209+[1]AUD!E209</f>
        <v>0</v>
      </c>
      <c r="F210" s="108">
        <f>+[1]DG!F209+[1]DAH!F209+[1]DAN!F209+[1]SAE!F209+[1]DAF!F209+[1]CON!F209+[1]DTI!F209+[1]AUD!F209</f>
        <v>0</v>
      </c>
    </row>
    <row r="211" spans="1:6" ht="25.5">
      <c r="A211" s="85" t="s">
        <v>215</v>
      </c>
      <c r="B211" s="86" t="s">
        <v>216</v>
      </c>
      <c r="C211" s="109">
        <f>SUM(D211:F211)</f>
        <v>25832234</v>
      </c>
      <c r="D211" s="108">
        <f>+'[1]Salarios (2)'!X146</f>
        <v>9041281.8999999985</v>
      </c>
      <c r="E211" s="108">
        <f>+'[1]Salarios (2)'!X147</f>
        <v>10332893.600000001</v>
      </c>
      <c r="F211" s="108">
        <f>+'[1]Salarios (2)'!X148</f>
        <v>6458058.5</v>
      </c>
    </row>
    <row r="212" spans="1:6" ht="12.75" hidden="1" customHeight="1">
      <c r="A212" s="91" t="s">
        <v>399</v>
      </c>
      <c r="B212" s="92" t="s">
        <v>400</v>
      </c>
      <c r="C212" s="109">
        <f t="shared" si="16"/>
        <v>0</v>
      </c>
      <c r="D212" s="108">
        <f>+[1]DG!D211+[1]DAH!D211+[1]DAN!D211+[1]SAE!D211+[1]DAF!D211+[1]CON!D211+[1]DTI!D211+[1]AUD!D211</f>
        <v>0</v>
      </c>
      <c r="E212" s="108">
        <f>+[1]DG!E211+[1]DAH!E211+[1]DAN!E211+[1]SAE!E211+[1]DAF!E211+[1]CON!E211+[1]DTI!E211+[1]AUD!E211</f>
        <v>0</v>
      </c>
      <c r="F212" s="108">
        <f>+[1]DG!F211+[1]DAH!F211+[1]DAN!F211+[1]SAE!F211+[1]DAF!F211+[1]CON!F211+[1]DTI!F211+[1]AUD!F211</f>
        <v>0</v>
      </c>
    </row>
    <row r="213" spans="1:6" ht="25.5" hidden="1" customHeight="1">
      <c r="A213" s="91" t="s">
        <v>401</v>
      </c>
      <c r="B213" s="92" t="s">
        <v>402</v>
      </c>
      <c r="C213" s="109">
        <f t="shared" si="16"/>
        <v>0</v>
      </c>
      <c r="D213" s="108">
        <f>+[1]DG!D212+[1]DAH!D212+[1]DAN!D212+[1]SAE!D212+[1]DAF!D212+[1]CON!D212+[1]DTI!D212+[1]AUD!D212</f>
        <v>0</v>
      </c>
      <c r="E213" s="108">
        <f>+[1]DG!E212+[1]DAH!E212+[1]DAN!E212+[1]SAE!E212+[1]DAF!E212+[1]CON!E212+[1]DTI!E212+[1]AUD!E212</f>
        <v>0</v>
      </c>
      <c r="F213" s="108">
        <f>+[1]DG!F212+[1]DAH!F212+[1]DAN!F212+[1]SAE!F212+[1]DAF!F212+[1]CON!F212+[1]DTI!F212+[1]AUD!F212</f>
        <v>0</v>
      </c>
    </row>
    <row r="214" spans="1:6" ht="25.5" hidden="1" customHeight="1">
      <c r="A214" s="91" t="s">
        <v>403</v>
      </c>
      <c r="B214" s="92" t="s">
        <v>404</v>
      </c>
      <c r="C214" s="109">
        <f t="shared" si="16"/>
        <v>0</v>
      </c>
      <c r="D214" s="108">
        <f>+[1]DG!D213+[1]DAH!D213+[1]DAN!D213+[1]SAE!D213+[1]DAF!D213+[1]CON!D213+[1]DTI!D213+[1]AUD!D213</f>
        <v>0</v>
      </c>
      <c r="E214" s="108">
        <f>+[1]DG!E213+[1]DAH!E213+[1]DAN!E213+[1]SAE!E213+[1]DAF!E213+[1]CON!E213+[1]DTI!E213+[1]AUD!E213</f>
        <v>0</v>
      </c>
      <c r="F214" s="108">
        <f>+[1]DG!F213+[1]DAH!F213+[1]DAN!F213+[1]SAE!F213+[1]DAF!F213+[1]CON!F213+[1]DTI!F213+[1]AUD!F213</f>
        <v>0</v>
      </c>
    </row>
    <row r="215" spans="1:6" ht="12.75" hidden="1" customHeight="1">
      <c r="A215" s="91" t="s">
        <v>405</v>
      </c>
      <c r="B215" s="92" t="s">
        <v>406</v>
      </c>
      <c r="C215" s="109">
        <f t="shared" si="16"/>
        <v>0</v>
      </c>
      <c r="D215" s="108">
        <f>+[1]DG!D214+[1]DAH!D214+[1]DAN!D214+[1]SAE!D214+[1]DAF!D214+[1]CON!D214+[1]DTI!D214+[1]AUD!D214</f>
        <v>0</v>
      </c>
      <c r="E215" s="108">
        <f>+[1]DG!E214+[1]DAH!E214+[1]DAN!E214+[1]SAE!E214+[1]DAF!E214+[1]CON!E214+[1]DTI!E214+[1]AUD!E214</f>
        <v>0</v>
      </c>
      <c r="F215" s="108">
        <f>+[1]DG!F214+[1]DAH!F214+[1]DAN!F214+[1]SAE!F214+[1]DAF!F214+[1]CON!F214+[1]DTI!F214+[1]AUD!F214</f>
        <v>0</v>
      </c>
    </row>
    <row r="216" spans="1:6" ht="12.75" hidden="1" customHeight="1">
      <c r="A216" s="91" t="s">
        <v>407</v>
      </c>
      <c r="B216" s="92" t="s">
        <v>408</v>
      </c>
      <c r="C216" s="109">
        <f t="shared" si="16"/>
        <v>0</v>
      </c>
      <c r="D216" s="108">
        <f>+[1]DG!D215+[1]DAH!D215+[1]DAN!D215+[1]SAE!D215+[1]DAF!D215+[1]CON!D215+[1]DTI!D215+[1]AUD!D215</f>
        <v>0</v>
      </c>
      <c r="E216" s="108">
        <f>+[1]DG!E215+[1]DAH!E215+[1]DAN!E215+[1]SAE!E215+[1]DAF!E215+[1]CON!E215+[1]DTI!E215+[1]AUD!E215</f>
        <v>0</v>
      </c>
      <c r="F216" s="108">
        <f>+[1]DG!F215+[1]DAH!F215+[1]DAN!F215+[1]SAE!F215+[1]DAF!F215+[1]CON!F215+[1]DTI!F215+[1]AUD!F215</f>
        <v>0</v>
      </c>
    </row>
    <row r="217" spans="1:6" ht="12.75" hidden="1" customHeight="1">
      <c r="A217" s="91" t="s">
        <v>409</v>
      </c>
      <c r="B217" s="92" t="s">
        <v>410</v>
      </c>
      <c r="C217" s="109">
        <f t="shared" si="16"/>
        <v>0</v>
      </c>
      <c r="D217" s="108">
        <f>+[1]DG!D216+[1]DAH!D216+[1]DAN!D216+[1]SAE!D216+[1]DAF!D216+[1]CON!D216+[1]DTI!D216+[1]AUD!D216</f>
        <v>0</v>
      </c>
      <c r="E217" s="108">
        <f>+[1]DG!E216+[1]DAH!E216+[1]DAN!E216+[1]SAE!E216+[1]DAF!E216+[1]CON!E216+[1]DTI!E216+[1]AUD!E216</f>
        <v>0</v>
      </c>
      <c r="F217" s="108">
        <f>+[1]DG!F216+[1]DAH!F216+[1]DAN!F216+[1]SAE!F216+[1]DAF!F216+[1]CON!F216+[1]DTI!F216+[1]AUD!F216</f>
        <v>0</v>
      </c>
    </row>
    <row r="218" spans="1:6">
      <c r="A218" s="85"/>
      <c r="B218" s="86"/>
      <c r="C218" s="107"/>
      <c r="D218" s="108"/>
      <c r="E218" s="108"/>
      <c r="F218" s="108"/>
    </row>
    <row r="219" spans="1:6" ht="25.5">
      <c r="A219" s="87">
        <v>6.02</v>
      </c>
      <c r="B219" s="88" t="s">
        <v>218</v>
      </c>
      <c r="C219" s="89">
        <f>SUM(D219:F219)</f>
        <v>350000</v>
      </c>
      <c r="D219" s="109">
        <f>SUM(D220:D223)</f>
        <v>0</v>
      </c>
      <c r="E219" s="109">
        <f>SUM(E220:E223)</f>
        <v>350000</v>
      </c>
      <c r="F219" s="109">
        <f>SUM(F220:F223)</f>
        <v>0</v>
      </c>
    </row>
    <row r="220" spans="1:6" ht="12.75" hidden="1" customHeight="1">
      <c r="A220" s="91" t="s">
        <v>411</v>
      </c>
      <c r="B220" s="92" t="s">
        <v>412</v>
      </c>
      <c r="C220" s="110">
        <f>SUM(D220:F220)</f>
        <v>0</v>
      </c>
      <c r="D220" s="108">
        <f>+[1]DG!D219+[1]DAH!D219+[1]DAN!D219+[1]SAE!D219+[1]DAF!D219+[1]CON!D219+[1]DTI!D219+[1]AUD!D219</f>
        <v>0</v>
      </c>
      <c r="E220" s="108">
        <f>+[1]DG!E219+[1]DAH!E219+[1]DAN!E219+[1]SAE!E219+[1]DAF!E219+[1]CON!E219+[1]DTI!E219+[1]AUD!E219</f>
        <v>0</v>
      </c>
      <c r="F220" s="108">
        <f>+[1]DG!F219+[1]DAH!F219+[1]DAN!F219+[1]SAE!F219+[1]DAF!F219+[1]CON!F219+[1]DTI!F219+[1]AUD!F219</f>
        <v>0</v>
      </c>
    </row>
    <row r="221" spans="1:6" ht="12.75" hidden="1" customHeight="1">
      <c r="A221" s="91" t="s">
        <v>413</v>
      </c>
      <c r="B221" s="92" t="s">
        <v>414</v>
      </c>
      <c r="C221" s="110">
        <f>SUM(D221:F221)</f>
        <v>0</v>
      </c>
      <c r="D221" s="108">
        <f>+[1]DG!D220+[1]DAH!D220+[1]DAN!D220+[1]SAE!D220+[1]DAF!D220+[1]CON!D220+[1]DTI!D220+[1]AUD!D220</f>
        <v>0</v>
      </c>
      <c r="E221" s="108">
        <f>+[1]DG!E220+[1]DAH!E220+[1]DAN!E220+[1]SAE!E220+[1]DAF!E220+[1]CON!E220+[1]DTI!E220+[1]AUD!E220</f>
        <v>0</v>
      </c>
      <c r="F221" s="108">
        <f>+[1]DG!F220+[1]DAH!F220+[1]DAN!F220+[1]SAE!F220+[1]DAF!F220+[1]CON!F220+[1]DTI!F220+[1]AUD!F220</f>
        <v>0</v>
      </c>
    </row>
    <row r="222" spans="1:6" ht="12.75" hidden="1" customHeight="1">
      <c r="A222" s="91" t="s">
        <v>415</v>
      </c>
      <c r="B222" s="92" t="s">
        <v>416</v>
      </c>
      <c r="C222" s="110">
        <f>SUM(D222:F222)</f>
        <v>0</v>
      </c>
      <c r="D222" s="108">
        <f>+[1]DG!D221+[1]DAH!D221+[1]DAN!D221+[1]SAE!D221+[1]DAF!D221+[1]CON!D221+[1]DTI!D221+[1]AUD!D221</f>
        <v>0</v>
      </c>
      <c r="E222" s="108">
        <f>+[1]DG!E221+[1]DAH!E221+[1]DAN!E221+[1]SAE!E221+[1]DAF!E221+[1]CON!E221+[1]DTI!E221+[1]AUD!E221</f>
        <v>0</v>
      </c>
      <c r="F222" s="108">
        <f>+[1]DG!F221+[1]DAH!F221+[1]DAN!F221+[1]SAE!F221+[1]DAF!F221+[1]CON!F221+[1]DTI!F221+[1]AUD!F221</f>
        <v>0</v>
      </c>
    </row>
    <row r="223" spans="1:6">
      <c r="A223" s="91" t="s">
        <v>219</v>
      </c>
      <c r="B223" s="92" t="s">
        <v>220</v>
      </c>
      <c r="C223" s="109">
        <f>SUM(D223:F223)</f>
        <v>350000</v>
      </c>
      <c r="D223" s="108">
        <f>+[1]DG!D222+[1]DAH!D222+[1]DAN!D222+[1]SAE!D222+[1]DAF!D222+[1]CON!D222+[1]DTI!D222+[1]AUD!D222</f>
        <v>0</v>
      </c>
      <c r="E223" s="108">
        <f>+[1]DG!E222+[1]DAH!E222+[1]DAN!E222+[1]SAE!E222+[1]DAF!E222+[1]CON!E222+[1]DTI!E222+[1]AUD!E222</f>
        <v>350000</v>
      </c>
      <c r="F223" s="108">
        <f>+[1]DG!F222+[1]DAH!F222+[1]DAN!F222+[1]SAE!F222+[1]DAF!F222+[1]CON!F222+[1]DTI!F222+[1]AUD!F222</f>
        <v>0</v>
      </c>
    </row>
    <row r="224" spans="1:6">
      <c r="A224" s="91"/>
      <c r="B224" s="92"/>
      <c r="C224" s="107"/>
      <c r="D224" s="108"/>
      <c r="E224" s="108"/>
      <c r="F224" s="108"/>
    </row>
    <row r="225" spans="1:6">
      <c r="A225" s="87">
        <v>6.03</v>
      </c>
      <c r="B225" s="88" t="s">
        <v>221</v>
      </c>
      <c r="C225" s="89">
        <f t="shared" ref="C225:C231" si="17">SUM(D225:F225)</f>
        <v>50200000</v>
      </c>
      <c r="D225" s="89">
        <f>SUM(D226:D231)</f>
        <v>17570000</v>
      </c>
      <c r="E225" s="89">
        <f>SUM(E226:E231)</f>
        <v>20080000</v>
      </c>
      <c r="F225" s="89">
        <f>SUM(F226:F231)</f>
        <v>12550000</v>
      </c>
    </row>
    <row r="226" spans="1:6">
      <c r="A226" s="91" t="s">
        <v>222</v>
      </c>
      <c r="B226" s="92" t="s">
        <v>223</v>
      </c>
      <c r="C226" s="109">
        <f t="shared" si="17"/>
        <v>45200000</v>
      </c>
      <c r="D226" s="108">
        <f>15820000</f>
        <v>15820000</v>
      </c>
      <c r="E226" s="108">
        <f>18080000</f>
        <v>18080000</v>
      </c>
      <c r="F226" s="108">
        <v>11300000</v>
      </c>
    </row>
    <row r="227" spans="1:6" ht="12.75" hidden="1" customHeight="1">
      <c r="A227" s="91" t="s">
        <v>417</v>
      </c>
      <c r="B227" s="92" t="s">
        <v>418</v>
      </c>
      <c r="C227" s="109">
        <f t="shared" si="17"/>
        <v>0</v>
      </c>
      <c r="D227" s="108">
        <f>+[1]DG!D226+[1]DAH!D226+[1]DAN!D226+[1]SAE!D226+[1]DAF!D226+[1]CON!D226+[1]DTI!D226+[1]AUD!D226</f>
        <v>0</v>
      </c>
      <c r="E227" s="108">
        <f>+[1]DG!E226+[1]DAH!E226+[1]DAN!E226+[1]SAE!E226+[1]DAF!E226+[1]CON!E226+[1]DTI!E226+[1]AUD!E226</f>
        <v>0</v>
      </c>
      <c r="F227" s="108">
        <f>+[1]DG!F226+[1]DAH!F226+[1]DAN!F226+[1]SAE!F226+[1]DAF!F226+[1]CON!F226+[1]DTI!F226+[1]AUD!F226</f>
        <v>0</v>
      </c>
    </row>
    <row r="228" spans="1:6" ht="12.75" hidden="1" customHeight="1">
      <c r="A228" s="91" t="s">
        <v>419</v>
      </c>
      <c r="B228" s="92" t="s">
        <v>420</v>
      </c>
      <c r="C228" s="109">
        <f t="shared" si="17"/>
        <v>0</v>
      </c>
      <c r="D228" s="108">
        <f>+[1]DG!D227+[1]DAH!D227+[1]DAN!D227+[1]SAE!D227+[1]DAF!D227+[1]CON!D227+[1]DTI!D227+[1]AUD!D227</f>
        <v>0</v>
      </c>
      <c r="E228" s="108">
        <f>+[1]DG!E227+[1]DAH!E227+[1]DAN!E227+[1]SAE!E227+[1]DAF!E227+[1]CON!E227+[1]DTI!E227+[1]AUD!E227</f>
        <v>0</v>
      </c>
      <c r="F228" s="108">
        <f>+[1]DG!F227+[1]DAH!F227+[1]DAN!F227+[1]SAE!F227+[1]DAF!F227+[1]CON!F227+[1]DTI!F227+[1]AUD!F227</f>
        <v>0</v>
      </c>
    </row>
    <row r="229" spans="1:6" ht="12.75" hidden="1" customHeight="1">
      <c r="A229" s="91" t="s">
        <v>421</v>
      </c>
      <c r="B229" s="92" t="s">
        <v>422</v>
      </c>
      <c r="C229" s="109">
        <f t="shared" si="17"/>
        <v>0</v>
      </c>
      <c r="D229" s="108">
        <f>+[1]DG!D228+[1]DAH!D228+[1]DAN!D228+[1]SAE!D228+[1]DAF!D228+[1]CON!D228+[1]DTI!D228+[1]AUD!D228</f>
        <v>0</v>
      </c>
      <c r="E229" s="108">
        <f>+[1]DG!E228+[1]DAH!E228+[1]DAN!E228+[1]SAE!E228+[1]DAF!E228+[1]CON!E228+[1]DTI!E228+[1]AUD!E228</f>
        <v>0</v>
      </c>
      <c r="F229" s="108">
        <f>+[1]DG!F228+[1]DAH!F228+[1]DAN!F228+[1]SAE!F228+[1]DAF!F228+[1]CON!F228+[1]DTI!F228+[1]AUD!F228</f>
        <v>0</v>
      </c>
    </row>
    <row r="230" spans="1:6" ht="12.75" hidden="1" customHeight="1">
      <c r="A230" s="85"/>
      <c r="B230" s="86"/>
      <c r="C230" s="109">
        <f t="shared" si="17"/>
        <v>0</v>
      </c>
      <c r="D230" s="108">
        <f>+[1]DG!D229+[1]DAH!D229+[1]DAN!D229+[1]SAE!D229+[1]DAF!D229+[1]CON!D229+[1]DTI!D229+[1]AUD!D229</f>
        <v>0</v>
      </c>
      <c r="E230" s="108">
        <f>+[1]DG!E229+[1]DAH!E229+[1]DAN!E229+[1]SAE!E229+[1]DAF!E229+[1]CON!E229+[1]DTI!E229+[1]AUD!E229</f>
        <v>0</v>
      </c>
      <c r="F230" s="108">
        <f>+[1]DG!F229+[1]DAH!F229+[1]DAN!F229+[1]SAE!F229+[1]DAF!F229+[1]CON!F229+[1]DTI!F229+[1]AUD!F229</f>
        <v>0</v>
      </c>
    </row>
    <row r="231" spans="1:6">
      <c r="A231" s="91" t="s">
        <v>224</v>
      </c>
      <c r="B231" s="92" t="s">
        <v>423</v>
      </c>
      <c r="C231" s="109">
        <f t="shared" si="17"/>
        <v>5000000</v>
      </c>
      <c r="D231" s="108">
        <f>+'[1]Salarios (2)'!W153</f>
        <v>1750000</v>
      </c>
      <c r="E231" s="108">
        <f>+'[1]Salarios (2)'!W154</f>
        <v>2000000</v>
      </c>
      <c r="F231" s="108">
        <f>+'[1]Salarios (2)'!W155</f>
        <v>1250000</v>
      </c>
    </row>
    <row r="232" spans="1:6">
      <c r="A232" s="91"/>
      <c r="B232" s="92"/>
      <c r="C232" s="107"/>
      <c r="D232" s="108"/>
      <c r="E232" s="108"/>
      <c r="F232" s="108"/>
    </row>
    <row r="233" spans="1:6" ht="38.25" hidden="1" customHeight="1">
      <c r="A233" s="87">
        <v>6.04</v>
      </c>
      <c r="B233" s="88" t="s">
        <v>424</v>
      </c>
      <c r="C233" s="89">
        <f>SUM(D233:F233)</f>
        <v>0</v>
      </c>
      <c r="D233" s="89">
        <f>SUM(D234:D237)</f>
        <v>0</v>
      </c>
      <c r="E233" s="89">
        <f>SUM(E234:E237)</f>
        <v>0</v>
      </c>
      <c r="F233" s="89">
        <f>SUM(F234:F237)</f>
        <v>0</v>
      </c>
    </row>
    <row r="234" spans="1:6" ht="12.75" hidden="1" customHeight="1">
      <c r="A234" s="91" t="s">
        <v>425</v>
      </c>
      <c r="B234" s="92" t="s">
        <v>426</v>
      </c>
      <c r="C234" s="109">
        <f>SUM(D234:F234)</f>
        <v>0</v>
      </c>
      <c r="D234" s="108">
        <f>+[1]DG!D233+[1]DAH!D233+[1]DAN!D233+[1]SAE!D233+[1]DAF!D233+[1]CON!D233+[1]DTI!D233+[1]AUD!D233</f>
        <v>0</v>
      </c>
      <c r="E234" s="108">
        <f>+[1]DG!E233+[1]DAH!E233+[1]DAN!E233+[1]SAE!E233+[1]DAF!E233+[1]CON!E233+[1]DTI!E233+[1]AUD!E233</f>
        <v>0</v>
      </c>
      <c r="F234" s="108">
        <f>+[1]DG!F233+[1]DAH!F233+[1]DAN!F233+[1]SAE!F233+[1]DAF!F233+[1]CON!F233+[1]DTI!F233+[1]AUD!F233</f>
        <v>0</v>
      </c>
    </row>
    <row r="235" spans="1:6" ht="12.75" hidden="1" customHeight="1">
      <c r="A235" s="91" t="s">
        <v>427</v>
      </c>
      <c r="B235" s="92" t="s">
        <v>428</v>
      </c>
      <c r="C235" s="109">
        <f>SUM(D235:F235)</f>
        <v>0</v>
      </c>
      <c r="D235" s="108">
        <f>+[1]DG!D234+[1]DAH!D234+[1]DAN!D234+[1]SAE!D234+[1]DAF!D234+[1]CON!D234+[1]DTI!D234+[1]AUD!D234</f>
        <v>0</v>
      </c>
      <c r="E235" s="108">
        <f>+[1]DG!E234+[1]DAH!E234+[1]DAN!E234+[1]SAE!E234+[1]DAF!E234+[1]CON!E234+[1]DTI!E234+[1]AUD!E234</f>
        <v>0</v>
      </c>
      <c r="F235" s="108">
        <f>+[1]DG!F234+[1]DAH!F234+[1]DAN!F234+[1]SAE!F234+[1]DAF!F234+[1]CON!F234+[1]DTI!F234+[1]AUD!F234</f>
        <v>0</v>
      </c>
    </row>
    <row r="236" spans="1:6" ht="12.75" hidden="1" customHeight="1">
      <c r="A236" s="91" t="s">
        <v>429</v>
      </c>
      <c r="B236" s="92" t="s">
        <v>430</v>
      </c>
      <c r="C236" s="109">
        <f>SUM(D236:F236)</f>
        <v>0</v>
      </c>
      <c r="D236" s="108">
        <f>+[1]DG!D235+[1]DAH!D235+[1]DAN!D235+[1]SAE!D235+[1]DAF!D235+[1]CON!D235+[1]DTI!D235+[1]AUD!D235</f>
        <v>0</v>
      </c>
      <c r="E236" s="108">
        <f>+[1]DG!E235+[1]DAH!E235+[1]DAN!E235+[1]SAE!E235+[1]DAF!E235+[1]CON!E235+[1]DTI!E235+[1]AUD!E235</f>
        <v>0</v>
      </c>
      <c r="F236" s="108">
        <f>+[1]DG!F235+[1]DAH!F235+[1]DAN!F235+[1]SAE!F235+[1]DAF!F235+[1]CON!F235+[1]DTI!F235+[1]AUD!F235</f>
        <v>0</v>
      </c>
    </row>
    <row r="237" spans="1:6" ht="25.5" hidden="1" customHeight="1">
      <c r="A237" s="85" t="s">
        <v>431</v>
      </c>
      <c r="B237" s="86" t="s">
        <v>432</v>
      </c>
      <c r="C237" s="109">
        <f>SUM(D237:F237)</f>
        <v>0</v>
      </c>
      <c r="D237" s="108">
        <f>+[1]DG!D236+[1]DAH!D236+[1]DAN!D236+[1]SAE!D236+[1]DAF!D236+[1]CON!D236+[1]DTI!D236+[1]AUD!D236</f>
        <v>0</v>
      </c>
      <c r="E237" s="108">
        <f>+[1]DG!E236+[1]DAH!E236+[1]DAN!E236+[1]SAE!E236+[1]DAF!E236+[1]CON!E236+[1]DTI!E236+[1]AUD!E236</f>
        <v>0</v>
      </c>
      <c r="F237" s="108">
        <f>+[1]DG!F236+[1]DAH!F236+[1]DAN!F236+[1]SAE!F236+[1]DAF!F236+[1]CON!F236+[1]DTI!F236+[1]AUD!F236</f>
        <v>0</v>
      </c>
    </row>
    <row r="238" spans="1:6" ht="12.75" hidden="1" customHeight="1">
      <c r="A238" s="91"/>
      <c r="B238" s="92"/>
      <c r="C238" s="107"/>
      <c r="D238" s="108"/>
      <c r="E238" s="108"/>
      <c r="F238" s="108"/>
    </row>
    <row r="239" spans="1:6" ht="25.5" hidden="1" customHeight="1">
      <c r="A239" s="87">
        <v>6.05</v>
      </c>
      <c r="B239" s="88" t="s">
        <v>433</v>
      </c>
      <c r="C239" s="89">
        <f>SUM(D239:F239)</f>
        <v>0</v>
      </c>
      <c r="D239" s="89">
        <f>SUM(D240)</f>
        <v>0</v>
      </c>
      <c r="E239" s="89">
        <f>SUM(E240)</f>
        <v>0</v>
      </c>
      <c r="F239" s="89">
        <f>SUM(F240)</f>
        <v>0</v>
      </c>
    </row>
    <row r="240" spans="1:6" ht="12.75" hidden="1" customHeight="1">
      <c r="A240" s="91" t="s">
        <v>434</v>
      </c>
      <c r="B240" s="92" t="s">
        <v>435</v>
      </c>
      <c r="C240" s="110">
        <f>SUM(D240:F240)</f>
        <v>0</v>
      </c>
      <c r="D240" s="108">
        <f>+[1]DG!D239+[1]DAH!D239+[1]DAN!D239+[1]SAE!D239+[1]DAF!D239+[1]CON!D239+[1]DTI!D239+[1]AUD!D239</f>
        <v>0</v>
      </c>
      <c r="E240" s="108">
        <f>+[1]DG!E239+[1]DAH!E239+[1]DAN!E239+[1]SAE!E239+[1]DAF!E239+[1]CON!E239+[1]DTI!E239+[1]AUD!E239</f>
        <v>0</v>
      </c>
      <c r="F240" s="108">
        <f>+[1]DG!F239+[1]DAH!F239+[1]DAN!F239+[1]SAE!F239+[1]DAF!F239+[1]CON!F239+[1]DTI!F239+[1]AUD!F239</f>
        <v>0</v>
      </c>
    </row>
    <row r="241" spans="1:6" ht="12.75" hidden="1" customHeight="1">
      <c r="A241" s="91"/>
      <c r="B241" s="92"/>
      <c r="C241" s="107"/>
      <c r="D241" s="108"/>
      <c r="E241" s="108"/>
      <c r="F241" s="108"/>
    </row>
    <row r="242" spans="1:6" ht="25.5">
      <c r="A242" s="87">
        <v>6.06</v>
      </c>
      <c r="B242" s="88" t="s">
        <v>226</v>
      </c>
      <c r="C242" s="89">
        <f>SUM(D242:F242)</f>
        <v>55000000</v>
      </c>
      <c r="D242" s="89">
        <f>SUM(D243:D244)</f>
        <v>14250000</v>
      </c>
      <c r="E242" s="89">
        <f>SUM(E243:E244)</f>
        <v>27000000</v>
      </c>
      <c r="F242" s="89">
        <f>SUM(F243:F244)</f>
        <v>13750000</v>
      </c>
    </row>
    <row r="243" spans="1:6">
      <c r="A243" s="91" t="s">
        <v>227</v>
      </c>
      <c r="B243" s="92" t="s">
        <v>228</v>
      </c>
      <c r="C243" s="109">
        <f>SUM(D243:F243)</f>
        <v>55000000</v>
      </c>
      <c r="D243" s="108">
        <f>19250000-5000000</f>
        <v>14250000</v>
      </c>
      <c r="E243" s="108">
        <f>22000000+5000000</f>
        <v>27000000</v>
      </c>
      <c r="F243" s="108">
        <v>13750000</v>
      </c>
    </row>
    <row r="244" spans="1:6" ht="12.75" hidden="1" customHeight="1">
      <c r="A244" s="91" t="s">
        <v>436</v>
      </c>
      <c r="B244" s="92" t="s">
        <v>437</v>
      </c>
      <c r="C244" s="109">
        <f>SUM(D244:F244)</f>
        <v>0</v>
      </c>
      <c r="D244" s="108">
        <f>+[1]DG!D243+[1]DAH!D243+[1]DAN!D243+[1]SAE!D243+[1]DAF!D243+[1]CON!D243+[1]DTI!D243+[1]AUD!D243</f>
        <v>0</v>
      </c>
      <c r="E244" s="108">
        <f>+[1]DG!E243+[1]DAH!E243+[1]DAN!E243+[1]SAE!E243+[1]DAF!E243+[1]CON!E243+[1]DTI!E243+[1]AUD!E243</f>
        <v>0</v>
      </c>
      <c r="F244" s="108">
        <f>+[1]DG!F243+[1]DAH!F243+[1]DAN!F243+[1]SAE!F243+[1]DAF!F243+[1]CON!F243+[1]DTI!F243+[1]AUD!F243</f>
        <v>0</v>
      </c>
    </row>
    <row r="245" spans="1:6">
      <c r="A245" s="85"/>
      <c r="B245" s="86"/>
      <c r="C245" s="107"/>
      <c r="D245" s="108"/>
      <c r="E245" s="108"/>
      <c r="F245" s="108"/>
    </row>
    <row r="246" spans="1:6" ht="25.5">
      <c r="A246" s="87" t="s">
        <v>229</v>
      </c>
      <c r="B246" s="88" t="s">
        <v>230</v>
      </c>
      <c r="C246" s="89">
        <f>SUM(D246:F246)</f>
        <v>9649200</v>
      </c>
      <c r="D246" s="89">
        <f>SUM(D247:D248)</f>
        <v>0</v>
      </c>
      <c r="E246" s="89">
        <f>SUM(E247:E248)</f>
        <v>9649200</v>
      </c>
      <c r="F246" s="89">
        <f>SUM(F247:F248)</f>
        <v>0</v>
      </c>
    </row>
    <row r="247" spans="1:6" ht="25.5">
      <c r="A247" s="85" t="s">
        <v>231</v>
      </c>
      <c r="B247" s="86" t="s">
        <v>232</v>
      </c>
      <c r="C247" s="109">
        <f>SUM(D247:F247)</f>
        <v>9649200</v>
      </c>
      <c r="D247" s="108">
        <f>+[1]DG!D246+[1]DAH!D246+[1]DAN!D246+[1]SAE!D246+[1]DAF!D246+[1]CON!D246+[1]DTI!D246+[1]AUD!D246</f>
        <v>0</v>
      </c>
      <c r="E247" s="108">
        <f>+[1]DG!E246+[1]DAH!E246+[1]DAN!E246+[1]SAE!E246+[1]DAF!E246+[1]CON!E246+[1]DTI!E246+[1]AUD!E246</f>
        <v>9649200</v>
      </c>
      <c r="F247" s="108">
        <f>+[1]DG!F246+[1]DAH!F246+[1]DAN!F246+[1]SAE!F246+[1]DAF!F246+[1]CON!F246+[1]DTI!F246+[1]AUD!F246</f>
        <v>0</v>
      </c>
    </row>
    <row r="248" spans="1:6" ht="25.5" hidden="1" customHeight="1">
      <c r="A248" s="91" t="s">
        <v>438</v>
      </c>
      <c r="B248" s="92" t="s">
        <v>439</v>
      </c>
      <c r="C248" s="109">
        <f>SUM(D248:F248)</f>
        <v>0</v>
      </c>
      <c r="D248" s="108">
        <f>+[1]DG!D247+[1]DAH!D247+[1]DAN!D247+[1]SAE!D247+[1]DAF!D247+[1]CON!D247+[1]DTI!D247+[1]AUD!D247</f>
        <v>0</v>
      </c>
      <c r="E248" s="108">
        <f>+[1]DG!E247+[1]DAH!E247+[1]DAN!E247+[1]SAE!E247+[1]DAF!E247+[1]CON!E247+[1]DTI!E247+[1]AUD!E247</f>
        <v>0</v>
      </c>
      <c r="F248" s="108">
        <f>+[1]DG!F247+[1]DAH!F247+[1]DAN!F247+[1]SAE!F247+[1]DAF!F247+[1]CON!F247+[1]DTI!F247+[1]AUD!F247</f>
        <v>0</v>
      </c>
    </row>
    <row r="249" spans="1:6" ht="12.75" hidden="1" customHeight="1">
      <c r="A249" s="85"/>
      <c r="B249" s="86"/>
      <c r="C249" s="107"/>
      <c r="D249" s="108"/>
      <c r="E249" s="108"/>
      <c r="F249" s="108"/>
    </row>
    <row r="250" spans="1:6" ht="12.75" hidden="1" customHeight="1">
      <c r="A250" s="87">
        <v>9</v>
      </c>
      <c r="B250" s="88" t="s">
        <v>440</v>
      </c>
      <c r="C250" s="89">
        <f>SUM(D250:F250)</f>
        <v>0</v>
      </c>
      <c r="D250" s="89">
        <f>+D252+D255</f>
        <v>0</v>
      </c>
      <c r="E250" s="89">
        <f>+E252+E255</f>
        <v>0</v>
      </c>
      <c r="F250" s="89">
        <f>+F252+F255</f>
        <v>0</v>
      </c>
    </row>
    <row r="251" spans="1:6" ht="12.75" hidden="1" customHeight="1">
      <c r="A251" s="85"/>
      <c r="B251" s="86"/>
      <c r="C251" s="107"/>
      <c r="D251" s="108"/>
      <c r="E251" s="108"/>
      <c r="F251" s="108"/>
    </row>
    <row r="252" spans="1:6" ht="12.75" hidden="1" customHeight="1">
      <c r="A252" s="87">
        <v>9.01</v>
      </c>
      <c r="B252" s="88" t="s">
        <v>441</v>
      </c>
      <c r="C252" s="89">
        <f>SUM(D252:F252)</f>
        <v>0</v>
      </c>
      <c r="D252" s="89">
        <f>+D253</f>
        <v>0</v>
      </c>
      <c r="E252" s="89">
        <f>+E253</f>
        <v>0</v>
      </c>
      <c r="F252" s="89">
        <f>+F253</f>
        <v>0</v>
      </c>
    </row>
    <row r="253" spans="1:6" ht="12.75" hidden="1" customHeight="1">
      <c r="A253" s="91" t="s">
        <v>442</v>
      </c>
      <c r="B253" s="92" t="s">
        <v>443</v>
      </c>
      <c r="C253" s="89">
        <f>SUM(D253:F253)</f>
        <v>0</v>
      </c>
      <c r="D253" s="108">
        <f>+[1]DG!D252+[1]DAH!D252+[1]DAN!D252+[1]SAE!D252+[1]DAF!D252+[1]CON!D252+[1]DTI!D252+[1]AUD!D252</f>
        <v>0</v>
      </c>
      <c r="E253" s="108">
        <f>+[1]DG!E252+[1]DAH!E252+[1]DAN!E252+[1]SAE!E252+[1]DAF!E252+[1]CON!E252+[1]DTI!E252+[1]AUD!E252</f>
        <v>0</v>
      </c>
      <c r="F253" s="108">
        <f>+[1]DG!F252+[1]DAH!F252+[1]DAN!F252+[1]SAE!F252+[1]DAF!F252+[1]CON!F252+[1]DTI!F252+[1]AUD!F252</f>
        <v>0</v>
      </c>
    </row>
    <row r="254" spans="1:6" ht="12.75" hidden="1" customHeight="1">
      <c r="A254" s="91"/>
      <c r="B254" s="107"/>
      <c r="C254" s="107"/>
      <c r="D254" s="108"/>
      <c r="E254" s="108"/>
      <c r="F254" s="108"/>
    </row>
    <row r="255" spans="1:6" ht="25.5" hidden="1" customHeight="1">
      <c r="A255" s="87" t="s">
        <v>444</v>
      </c>
      <c r="B255" s="88" t="s">
        <v>445</v>
      </c>
      <c r="C255" s="89">
        <f>SUM(D255:F255)</f>
        <v>0</v>
      </c>
      <c r="D255" s="89">
        <f>SUM(D256:D257)</f>
        <v>0</v>
      </c>
      <c r="E255" s="89">
        <f>SUM(E256:E257)</f>
        <v>0</v>
      </c>
      <c r="F255" s="89">
        <f>SUM(F256:F257)</f>
        <v>0</v>
      </c>
    </row>
    <row r="256" spans="1:6" ht="12.75" hidden="1" customHeight="1">
      <c r="A256" s="85" t="s">
        <v>446</v>
      </c>
      <c r="B256" s="86" t="s">
        <v>447</v>
      </c>
      <c r="C256" s="89">
        <f>SUM(D256:F256)</f>
        <v>0</v>
      </c>
      <c r="D256" s="108">
        <f>+[1]DG!D255+[1]DAH!D255+[1]DAN!D255+[1]SAE!D255+[1]DAF!D255+[1]CON!D255+[1]DTI!D255+[1]AUD!D255</f>
        <v>0</v>
      </c>
      <c r="E256" s="108">
        <f>+[1]DG!E255+[1]DAH!E255+[1]DAN!E255+[1]SAE!E255+[1]DAF!E255+[1]CON!E255+[1]DTI!E255+[1]AUD!E255</f>
        <v>0</v>
      </c>
      <c r="F256" s="108">
        <f>+[1]DG!F255+[1]DAH!F255+[1]DAN!F255+[1]SAE!F255+[1]DAF!F255+[1]CON!F255+[1]DTI!F255+[1]AUD!F255</f>
        <v>0</v>
      </c>
    </row>
    <row r="257" spans="1:6" ht="25.5" hidden="1" customHeight="1">
      <c r="A257" s="85" t="s">
        <v>448</v>
      </c>
      <c r="B257" s="86" t="s">
        <v>449</v>
      </c>
      <c r="C257" s="89">
        <f>SUM(D257:F257)</f>
        <v>0</v>
      </c>
      <c r="D257" s="108">
        <f>+[1]DG!D256+[1]DAH!D256+[1]DAN!D256+[1]SAE!D256+[1]DAF!D256+[1]CON!D256+[1]DTI!D256+[1]AUD!D256</f>
        <v>0</v>
      </c>
      <c r="E257" s="108">
        <f>+[1]DG!E256+[1]DAH!E256+[1]DAN!E256+[1]SAE!E256+[1]DAF!E256+[1]CON!E256+[1]DTI!E256+[1]AUD!E256</f>
        <v>0</v>
      </c>
      <c r="F257" s="108">
        <f>+[1]DG!F256+[1]DAH!F256+[1]DAN!F256+[1]SAE!F256+[1]DAF!F256+[1]CON!F256+[1]DTI!F256+[1]AUD!F256</f>
        <v>0</v>
      </c>
    </row>
    <row r="258" spans="1:6" ht="13.5" thickBot="1">
      <c r="A258" s="98"/>
      <c r="B258" s="99"/>
      <c r="C258" s="111"/>
      <c r="D258" s="111"/>
      <c r="E258" s="111"/>
      <c r="F258" s="111"/>
    </row>
  </sheetData>
  <mergeCells count="9">
    <mergeCell ref="A1:F1"/>
    <mergeCell ref="A3:F3"/>
    <mergeCell ref="A4:F4"/>
    <mergeCell ref="A5:F5"/>
    <mergeCell ref="A6:A8"/>
    <mergeCell ref="B6:B8"/>
    <mergeCell ref="C6:F6"/>
    <mergeCell ref="C7:C8"/>
    <mergeCell ref="B2:F2"/>
  </mergeCells>
  <pageMargins left="0.39370078740157483" right="0.39370078740157483" top="0.39370078740157483" bottom="0.39370078740157483" header="0.31496062992125984" footer="0.31496062992125984"/>
  <pageSetup scale="85" orientation="portrait" r:id="rId1"/>
  <rowBreaks count="1" manualBreakCount="1">
    <brk id="1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93"/>
  <sheetViews>
    <sheetView zoomScale="80" zoomScaleNormal="80" workbookViewId="0">
      <selection activeCell="C6" sqref="C6:D8"/>
    </sheetView>
  </sheetViews>
  <sheetFormatPr baseColWidth="10" defaultColWidth="11.42578125" defaultRowHeight="12.75"/>
  <cols>
    <col min="1" max="1" width="8.85546875" style="68" customWidth="1"/>
    <col min="2" max="2" width="34.85546875" style="69" customWidth="1"/>
    <col min="3" max="3" width="15.42578125" style="70" customWidth="1"/>
    <col min="4" max="4" width="62.7109375" style="71" customWidth="1"/>
    <col min="5" max="5" width="18.85546875" style="72" customWidth="1"/>
    <col min="6" max="6" width="19.7109375" style="73" customWidth="1"/>
  </cols>
  <sheetData>
    <row r="1" spans="1:7" ht="18" customHeight="1">
      <c r="A1" s="205" t="str">
        <f>+'Gastos '!A1:F1</f>
        <v>PROGRAMA 759-00</v>
      </c>
      <c r="B1" s="205"/>
      <c r="C1" s="205"/>
      <c r="D1" s="205"/>
      <c r="E1" s="205"/>
      <c r="F1" s="205"/>
    </row>
    <row r="2" spans="1:7" ht="18" customHeight="1">
      <c r="A2" s="205" t="s">
        <v>548</v>
      </c>
      <c r="B2" s="205"/>
      <c r="C2" s="205"/>
      <c r="D2" s="205"/>
      <c r="E2" s="205"/>
      <c r="F2" s="205"/>
    </row>
    <row r="3" spans="1:7" ht="21.75" customHeight="1">
      <c r="A3" s="205" t="s">
        <v>455</v>
      </c>
      <c r="B3" s="205"/>
      <c r="C3" s="205"/>
      <c r="D3" s="205"/>
      <c r="E3" s="205"/>
      <c r="F3" s="205"/>
    </row>
    <row r="4" spans="1:7" ht="23.25" customHeight="1">
      <c r="A4" s="206" t="s">
        <v>1</v>
      </c>
      <c r="B4" s="206"/>
      <c r="C4" s="206"/>
      <c r="D4" s="206"/>
      <c r="E4" s="206"/>
      <c r="F4" s="206"/>
    </row>
    <row r="5" spans="1:7" ht="18" customHeight="1" thickBot="1">
      <c r="A5" s="205" t="s">
        <v>2</v>
      </c>
      <c r="B5" s="205"/>
      <c r="C5" s="205"/>
      <c r="D5" s="205"/>
      <c r="E5" s="205"/>
      <c r="F5" s="205"/>
    </row>
    <row r="6" spans="1:7" ht="13.5" customHeight="1">
      <c r="A6" s="207" t="s">
        <v>3</v>
      </c>
      <c r="B6" s="210" t="s">
        <v>4</v>
      </c>
      <c r="C6" s="211" t="s">
        <v>5</v>
      </c>
      <c r="D6" s="212"/>
      <c r="E6" s="217" t="s">
        <v>6</v>
      </c>
      <c r="F6" s="220" t="s">
        <v>7</v>
      </c>
    </row>
    <row r="7" spans="1:7" ht="12.75" customHeight="1">
      <c r="A7" s="208"/>
      <c r="B7" s="208"/>
      <c r="C7" s="213"/>
      <c r="D7" s="214"/>
      <c r="E7" s="218"/>
      <c r="F7" s="221"/>
    </row>
    <row r="8" spans="1:7" ht="13.5" customHeight="1" thickBot="1">
      <c r="A8" s="208"/>
      <c r="B8" s="208"/>
      <c r="C8" s="215"/>
      <c r="D8" s="216"/>
      <c r="E8" s="218"/>
      <c r="F8" s="221"/>
    </row>
    <row r="9" spans="1:7" ht="13.5" customHeight="1" thickBot="1">
      <c r="A9" s="209"/>
      <c r="B9" s="209"/>
      <c r="C9" s="1" t="s">
        <v>8</v>
      </c>
      <c r="D9" s="131" t="s">
        <v>9</v>
      </c>
      <c r="E9" s="219"/>
      <c r="F9" s="222"/>
    </row>
    <row r="10" spans="1:7">
      <c r="A10" s="2"/>
      <c r="B10" s="3" t="s">
        <v>10</v>
      </c>
      <c r="C10" s="4"/>
      <c r="D10" s="5"/>
      <c r="E10" s="6"/>
      <c r="F10" s="7">
        <f>+F13+F40+F102+F162+F177</f>
        <v>3048349190</v>
      </c>
      <c r="G10" s="143">
        <f>+'Gastos '!C10-Justificaciones!F10</f>
        <v>0</v>
      </c>
    </row>
    <row r="11" spans="1:7" ht="13.5" thickBot="1">
      <c r="A11" s="8"/>
      <c r="B11" s="122"/>
      <c r="C11" s="9"/>
      <c r="D11" s="10"/>
      <c r="E11" s="11"/>
      <c r="F11" s="12"/>
    </row>
    <row r="12" spans="1:7" ht="13.5" hidden="1" customHeight="1" thickBot="1">
      <c r="A12" s="13"/>
      <c r="B12" s="117"/>
      <c r="C12" s="14"/>
      <c r="D12" s="15"/>
      <c r="E12" s="16"/>
      <c r="F12" s="17"/>
    </row>
    <row r="13" spans="1:7" ht="13.5" thickBot="1">
      <c r="A13" s="18">
        <v>0</v>
      </c>
      <c r="B13" s="19" t="s">
        <v>11</v>
      </c>
      <c r="C13" s="20"/>
      <c r="D13" s="21"/>
      <c r="E13" s="22"/>
      <c r="F13" s="23">
        <f>+F15+F19+F23+F30+F34</f>
        <v>2012784119.03</v>
      </c>
    </row>
    <row r="14" spans="1:7">
      <c r="A14" s="24"/>
      <c r="B14" s="118"/>
      <c r="C14" s="25"/>
      <c r="D14" s="26"/>
      <c r="E14" s="27"/>
      <c r="F14" s="28"/>
    </row>
    <row r="15" spans="1:7">
      <c r="A15" s="29" t="s">
        <v>12</v>
      </c>
      <c r="B15" s="30" t="s">
        <v>13</v>
      </c>
      <c r="C15" s="31"/>
      <c r="D15" s="32"/>
      <c r="E15" s="33"/>
      <c r="F15" s="34">
        <f>SUM(F16:F17)</f>
        <v>801523496</v>
      </c>
    </row>
    <row r="16" spans="1:7" ht="52.5" customHeight="1">
      <c r="A16" s="13" t="s">
        <v>14</v>
      </c>
      <c r="B16" s="117" t="s">
        <v>15</v>
      </c>
      <c r="C16" s="9" t="s">
        <v>16</v>
      </c>
      <c r="D16" s="133" t="s">
        <v>456</v>
      </c>
      <c r="E16" s="11">
        <v>799523496</v>
      </c>
      <c r="F16" s="119">
        <f>+E16</f>
        <v>799523496</v>
      </c>
    </row>
    <row r="17" spans="1:6" ht="90" customHeight="1">
      <c r="A17" s="153" t="s">
        <v>17</v>
      </c>
      <c r="B17" s="154" t="s">
        <v>18</v>
      </c>
      <c r="C17" s="167" t="s">
        <v>16</v>
      </c>
      <c r="D17" s="166" t="s">
        <v>458</v>
      </c>
      <c r="E17" s="16">
        <v>2000000</v>
      </c>
      <c r="F17" s="156">
        <f>+E17</f>
        <v>2000000</v>
      </c>
    </row>
    <row r="18" spans="1:6" ht="13.5" thickBot="1">
      <c r="A18" s="153"/>
      <c r="B18" s="117"/>
      <c r="C18" s="14"/>
      <c r="D18" s="15"/>
      <c r="E18" s="16"/>
      <c r="F18" s="17"/>
    </row>
    <row r="19" spans="1:6" ht="13.5" thickBot="1">
      <c r="A19" s="18" t="s">
        <v>19</v>
      </c>
      <c r="B19" s="19" t="s">
        <v>20</v>
      </c>
      <c r="C19" s="20"/>
      <c r="D19" s="21"/>
      <c r="E19" s="22"/>
      <c r="F19" s="23">
        <f>SUM(F20:F21)</f>
        <v>8611437.0299999993</v>
      </c>
    </row>
    <row r="20" spans="1:6" ht="75" customHeight="1">
      <c r="A20" s="123" t="s">
        <v>21</v>
      </c>
      <c r="B20" s="118" t="s">
        <v>22</v>
      </c>
      <c r="C20" s="25" t="s">
        <v>16</v>
      </c>
      <c r="D20" s="35" t="s">
        <v>457</v>
      </c>
      <c r="E20" s="27">
        <v>7530000</v>
      </c>
      <c r="F20" s="120">
        <f>+E20</f>
        <v>7530000</v>
      </c>
    </row>
    <row r="21" spans="1:6" ht="69.75" customHeight="1">
      <c r="A21" s="123" t="s">
        <v>23</v>
      </c>
      <c r="B21" s="118" t="s">
        <v>24</v>
      </c>
      <c r="C21" s="25" t="s">
        <v>25</v>
      </c>
      <c r="D21" s="133" t="s">
        <v>459</v>
      </c>
      <c r="E21" s="11">
        <v>1081437.0299999998</v>
      </c>
      <c r="F21" s="37">
        <f>+E21</f>
        <v>1081437.0299999998</v>
      </c>
    </row>
    <row r="22" spans="1:6">
      <c r="A22" s="121"/>
      <c r="B22" s="122"/>
      <c r="C22" s="122"/>
      <c r="D22" s="38"/>
      <c r="E22" s="11"/>
      <c r="F22" s="37"/>
    </row>
    <row r="23" spans="1:6">
      <c r="A23" s="29" t="s">
        <v>26</v>
      </c>
      <c r="B23" s="30" t="s">
        <v>27</v>
      </c>
      <c r="C23" s="31"/>
      <c r="D23" s="32"/>
      <c r="E23" s="33"/>
      <c r="F23" s="34">
        <f>SUM(F24:F28)</f>
        <v>877198254</v>
      </c>
    </row>
    <row r="24" spans="1:6" ht="46.5" customHeight="1">
      <c r="A24" s="121" t="s">
        <v>28</v>
      </c>
      <c r="B24" s="122" t="s">
        <v>29</v>
      </c>
      <c r="C24" s="25" t="s">
        <v>16</v>
      </c>
      <c r="D24" s="134" t="s">
        <v>460</v>
      </c>
      <c r="E24" s="11">
        <v>275000000</v>
      </c>
      <c r="F24" s="116">
        <f>+E24</f>
        <v>275000000</v>
      </c>
    </row>
    <row r="25" spans="1:6" ht="25.5">
      <c r="A25" s="121" t="s">
        <v>30</v>
      </c>
      <c r="B25" s="122" t="s">
        <v>31</v>
      </c>
      <c r="C25" s="25" t="s">
        <v>16</v>
      </c>
      <c r="D25" s="38" t="s">
        <v>32</v>
      </c>
      <c r="E25" s="11">
        <v>274985063</v>
      </c>
      <c r="F25" s="116">
        <f>+E25</f>
        <v>274985063</v>
      </c>
    </row>
    <row r="26" spans="1:6" ht="31.5" customHeight="1">
      <c r="A26" s="121" t="s">
        <v>33</v>
      </c>
      <c r="B26" s="122" t="s">
        <v>34</v>
      </c>
      <c r="C26" s="25" t="s">
        <v>16</v>
      </c>
      <c r="D26" s="134" t="s">
        <v>461</v>
      </c>
      <c r="E26" s="11">
        <v>130093142</v>
      </c>
      <c r="F26" s="116">
        <f>+E26</f>
        <v>130093142</v>
      </c>
    </row>
    <row r="27" spans="1:6" ht="35.25" customHeight="1">
      <c r="A27" s="121" t="s">
        <v>35</v>
      </c>
      <c r="B27" s="122" t="s">
        <v>36</v>
      </c>
      <c r="C27" s="25" t="s">
        <v>16</v>
      </c>
      <c r="D27" s="134" t="s">
        <v>462</v>
      </c>
      <c r="E27" s="11">
        <v>118920049</v>
      </c>
      <c r="F27" s="116">
        <f>+E27</f>
        <v>118920049</v>
      </c>
    </row>
    <row r="28" spans="1:6" ht="38.25">
      <c r="A28" s="121" t="s">
        <v>37</v>
      </c>
      <c r="B28" s="122" t="s">
        <v>38</v>
      </c>
      <c r="C28" s="25" t="s">
        <v>16</v>
      </c>
      <c r="D28" s="134" t="s">
        <v>463</v>
      </c>
      <c r="E28" s="11">
        <v>78200000</v>
      </c>
      <c r="F28" s="116">
        <f>+E28</f>
        <v>78200000</v>
      </c>
    </row>
    <row r="29" spans="1:6">
      <c r="A29" s="121"/>
      <c r="B29" s="122"/>
      <c r="C29" s="9"/>
      <c r="D29" s="38"/>
      <c r="E29" s="11"/>
      <c r="F29" s="37"/>
    </row>
    <row r="30" spans="1:6" ht="38.25">
      <c r="A30" s="29" t="s">
        <v>39</v>
      </c>
      <c r="B30" s="30" t="s">
        <v>40</v>
      </c>
      <c r="C30" s="31"/>
      <c r="D30" s="32"/>
      <c r="E30" s="33"/>
      <c r="F30" s="34">
        <f>SUM(F31:F32)</f>
        <v>151725466</v>
      </c>
    </row>
    <row r="31" spans="1:6" ht="27.75" customHeight="1">
      <c r="A31" s="121" t="s">
        <v>41</v>
      </c>
      <c r="B31" s="122" t="s">
        <v>42</v>
      </c>
      <c r="C31" s="25" t="s">
        <v>16</v>
      </c>
      <c r="D31" s="36" t="s">
        <v>43</v>
      </c>
      <c r="E31" s="11">
        <v>143944672</v>
      </c>
      <c r="F31" s="116">
        <f>+E31</f>
        <v>143944672</v>
      </c>
    </row>
    <row r="32" spans="1:6" ht="27.75" customHeight="1">
      <c r="A32" s="121" t="s">
        <v>44</v>
      </c>
      <c r="B32" s="122" t="s">
        <v>45</v>
      </c>
      <c r="C32" s="25" t="s">
        <v>16</v>
      </c>
      <c r="D32" s="36" t="s">
        <v>46</v>
      </c>
      <c r="E32" s="11">
        <v>7780794</v>
      </c>
      <c r="F32" s="116">
        <f>+E32</f>
        <v>7780794</v>
      </c>
    </row>
    <row r="33" spans="1:6">
      <c r="A33" s="121"/>
      <c r="B33" s="122"/>
      <c r="C33" s="9"/>
      <c r="D33" s="38"/>
      <c r="E33" s="11"/>
      <c r="F33" s="37"/>
    </row>
    <row r="34" spans="1:6" ht="38.25">
      <c r="A34" s="29" t="s">
        <v>47</v>
      </c>
      <c r="B34" s="30" t="s">
        <v>48</v>
      </c>
      <c r="C34" s="31"/>
      <c r="D34" s="32"/>
      <c r="E34" s="33"/>
      <c r="F34" s="34">
        <f>SUM(F35:F38)</f>
        <v>173725466</v>
      </c>
    </row>
    <row r="35" spans="1:6" ht="38.25">
      <c r="A35" s="121" t="s">
        <v>49</v>
      </c>
      <c r="B35" s="122" t="s">
        <v>50</v>
      </c>
      <c r="C35" s="25" t="s">
        <v>16</v>
      </c>
      <c r="D35" s="38" t="s">
        <v>51</v>
      </c>
      <c r="E35" s="11">
        <v>81698327</v>
      </c>
      <c r="F35" s="116">
        <f>+E35</f>
        <v>81698327</v>
      </c>
    </row>
    <row r="36" spans="1:6" ht="44.25" customHeight="1">
      <c r="A36" s="121" t="s">
        <v>52</v>
      </c>
      <c r="B36" s="122" t="s">
        <v>53</v>
      </c>
      <c r="C36" s="25" t="s">
        <v>16</v>
      </c>
      <c r="D36" s="38" t="s">
        <v>464</v>
      </c>
      <c r="E36" s="11">
        <v>46684759</v>
      </c>
      <c r="F36" s="116">
        <f>+E36</f>
        <v>46684759</v>
      </c>
    </row>
    <row r="37" spans="1:6" ht="44.25" customHeight="1">
      <c r="A37" s="121" t="s">
        <v>54</v>
      </c>
      <c r="B37" s="122" t="s">
        <v>55</v>
      </c>
      <c r="C37" s="25" t="s">
        <v>16</v>
      </c>
      <c r="D37" s="38" t="s">
        <v>465</v>
      </c>
      <c r="E37" s="11">
        <v>23342380</v>
      </c>
      <c r="F37" s="116">
        <f>+E37</f>
        <v>23342380</v>
      </c>
    </row>
    <row r="38" spans="1:6" ht="39" customHeight="1">
      <c r="A38" s="121" t="s">
        <v>56</v>
      </c>
      <c r="B38" s="122" t="s">
        <v>57</v>
      </c>
      <c r="C38" s="25" t="s">
        <v>16</v>
      </c>
      <c r="D38" s="38" t="s">
        <v>58</v>
      </c>
      <c r="E38" s="11">
        <v>22000000</v>
      </c>
      <c r="F38" s="116">
        <f>+E38</f>
        <v>22000000</v>
      </c>
    </row>
    <row r="39" spans="1:6" ht="13.5" thickBot="1">
      <c r="A39" s="121"/>
      <c r="B39" s="122"/>
      <c r="C39" s="9"/>
      <c r="D39" s="38"/>
      <c r="E39" s="11"/>
      <c r="F39" s="37"/>
    </row>
    <row r="40" spans="1:6" ht="13.5" thickBot="1">
      <c r="A40" s="18">
        <v>1</v>
      </c>
      <c r="B40" s="19" t="s">
        <v>59</v>
      </c>
      <c r="C40" s="20"/>
      <c r="D40" s="21"/>
      <c r="E40" s="39"/>
      <c r="F40" s="23">
        <f>+F42+F51+F62+F72+F75+F82+F99+F69</f>
        <v>822417918.97000003</v>
      </c>
    </row>
    <row r="41" spans="1:6">
      <c r="A41" s="40"/>
      <c r="B41" s="124"/>
      <c r="C41" s="41"/>
      <c r="D41" s="42"/>
      <c r="E41" s="43"/>
      <c r="F41" s="44"/>
    </row>
    <row r="42" spans="1:6">
      <c r="A42" s="29" t="s">
        <v>60</v>
      </c>
      <c r="B42" s="30" t="s">
        <v>61</v>
      </c>
      <c r="C42" s="31"/>
      <c r="D42" s="32"/>
      <c r="E42" s="45"/>
      <c r="F42" s="34">
        <f>SUM(F43:F49)</f>
        <v>112566000</v>
      </c>
    </row>
    <row r="43" spans="1:6" ht="46.5" customHeight="1">
      <c r="A43" s="126" t="s">
        <v>62</v>
      </c>
      <c r="B43" s="147" t="s">
        <v>63</v>
      </c>
      <c r="C43" s="9" t="s">
        <v>64</v>
      </c>
      <c r="D43" s="134" t="s">
        <v>467</v>
      </c>
      <c r="E43" s="11">
        <v>8900000</v>
      </c>
      <c r="F43" s="116">
        <f>+E43</f>
        <v>8900000</v>
      </c>
    </row>
    <row r="44" spans="1:6" ht="45" customHeight="1">
      <c r="A44" s="126" t="s">
        <v>65</v>
      </c>
      <c r="B44" s="117" t="s">
        <v>66</v>
      </c>
      <c r="C44" s="9" t="s">
        <v>64</v>
      </c>
      <c r="D44" s="134" t="s">
        <v>466</v>
      </c>
      <c r="E44" s="11">
        <v>83300000</v>
      </c>
      <c r="F44" s="125">
        <f>+E44</f>
        <v>83300000</v>
      </c>
    </row>
    <row r="45" spans="1:6" ht="51" customHeight="1">
      <c r="A45" s="204" t="s">
        <v>67</v>
      </c>
      <c r="B45" s="199" t="s">
        <v>68</v>
      </c>
      <c r="C45" s="9" t="s">
        <v>25</v>
      </c>
      <c r="D45" s="38" t="s">
        <v>468</v>
      </c>
      <c r="E45" s="47">
        <v>50000</v>
      </c>
      <c r="F45" s="193">
        <f>SUM(E45:E46)</f>
        <v>100000</v>
      </c>
    </row>
    <row r="46" spans="1:6" ht="37.5" customHeight="1">
      <c r="A46" s="192"/>
      <c r="B46" s="189"/>
      <c r="C46" s="9" t="s">
        <v>69</v>
      </c>
      <c r="D46" s="38" t="s">
        <v>469</v>
      </c>
      <c r="E46" s="47">
        <v>50000</v>
      </c>
      <c r="F46" s="186"/>
    </row>
    <row r="47" spans="1:6" ht="57" customHeight="1">
      <c r="A47" s="204" t="s">
        <v>70</v>
      </c>
      <c r="B47" s="199" t="s">
        <v>71</v>
      </c>
      <c r="C47" s="9" t="s">
        <v>64</v>
      </c>
      <c r="D47" s="38" t="s">
        <v>470</v>
      </c>
      <c r="E47" s="47">
        <v>1270000</v>
      </c>
      <c r="F47" s="193">
        <f>SUM(E47:E48)</f>
        <v>18466000</v>
      </c>
    </row>
    <row r="48" spans="1:6" ht="140.25" customHeight="1">
      <c r="A48" s="191"/>
      <c r="B48" s="188"/>
      <c r="C48" s="9" t="s">
        <v>72</v>
      </c>
      <c r="D48" s="38" t="s">
        <v>471</v>
      </c>
      <c r="E48" s="11">
        <v>17196000</v>
      </c>
      <c r="F48" s="185"/>
    </row>
    <row r="49" spans="1:6" ht="60.75" customHeight="1">
      <c r="A49" s="126" t="s">
        <v>73</v>
      </c>
      <c r="B49" s="117" t="s">
        <v>74</v>
      </c>
      <c r="C49" s="9" t="s">
        <v>64</v>
      </c>
      <c r="D49" s="134" t="s">
        <v>472</v>
      </c>
      <c r="E49" s="47">
        <v>1800000</v>
      </c>
      <c r="F49" s="116">
        <f>+E49</f>
        <v>1800000</v>
      </c>
    </row>
    <row r="50" spans="1:6" ht="13.5" thickBot="1">
      <c r="A50" s="13"/>
      <c r="B50" s="117"/>
      <c r="C50" s="14"/>
      <c r="D50" s="15"/>
      <c r="E50" s="16"/>
      <c r="F50" s="17"/>
    </row>
    <row r="51" spans="1:6" ht="26.25" thickBot="1">
      <c r="A51" s="18" t="s">
        <v>75</v>
      </c>
      <c r="B51" s="19" t="s">
        <v>76</v>
      </c>
      <c r="C51" s="20"/>
      <c r="D51" s="21"/>
      <c r="E51" s="22"/>
      <c r="F51" s="23">
        <f>SUM(F52:F60)</f>
        <v>414188735.97000003</v>
      </c>
    </row>
    <row r="52" spans="1:6" ht="84.75" customHeight="1">
      <c r="A52" s="190" t="s">
        <v>77</v>
      </c>
      <c r="B52" s="187" t="s">
        <v>78</v>
      </c>
      <c r="C52" s="9" t="s">
        <v>25</v>
      </c>
      <c r="D52" s="38" t="s">
        <v>473</v>
      </c>
      <c r="E52" s="11">
        <v>600000</v>
      </c>
      <c r="F52" s="184">
        <f>SUM(E52:E54)</f>
        <v>2719688</v>
      </c>
    </row>
    <row r="53" spans="1:6" ht="54.75" customHeight="1">
      <c r="A53" s="191"/>
      <c r="B53" s="188"/>
      <c r="C53" s="9" t="s">
        <v>64</v>
      </c>
      <c r="D53" s="134" t="s">
        <v>475</v>
      </c>
      <c r="E53" s="11">
        <v>80000</v>
      </c>
      <c r="F53" s="185"/>
    </row>
    <row r="54" spans="1:6" ht="84.75" customHeight="1">
      <c r="A54" s="192"/>
      <c r="B54" s="189"/>
      <c r="C54" s="9" t="s">
        <v>79</v>
      </c>
      <c r="D54" s="38" t="s">
        <v>474</v>
      </c>
      <c r="E54" s="11">
        <v>2039688</v>
      </c>
      <c r="F54" s="186"/>
    </row>
    <row r="55" spans="1:6" ht="25.5">
      <c r="A55" s="160" t="s">
        <v>80</v>
      </c>
      <c r="B55" s="155" t="s">
        <v>81</v>
      </c>
      <c r="C55" s="9" t="s">
        <v>82</v>
      </c>
      <c r="D55" s="38" t="s">
        <v>476</v>
      </c>
      <c r="E55" s="11">
        <v>300000</v>
      </c>
      <c r="F55" s="158">
        <f>+E55</f>
        <v>300000</v>
      </c>
    </row>
    <row r="56" spans="1:6" ht="76.5" customHeight="1" thickBot="1">
      <c r="A56" s="129" t="s">
        <v>83</v>
      </c>
      <c r="B56" s="118" t="s">
        <v>84</v>
      </c>
      <c r="C56" s="9" t="s">
        <v>64</v>
      </c>
      <c r="D56" s="38" t="s">
        <v>85</v>
      </c>
      <c r="E56" s="11">
        <v>12000000</v>
      </c>
      <c r="F56" s="120">
        <f>+E56</f>
        <v>12000000</v>
      </c>
    </row>
    <row r="57" spans="1:6" ht="51" customHeight="1">
      <c r="A57" s="194" t="s">
        <v>86</v>
      </c>
      <c r="B57" s="187" t="s">
        <v>87</v>
      </c>
      <c r="C57" s="9" t="s">
        <v>25</v>
      </c>
      <c r="D57" s="134" t="s">
        <v>478</v>
      </c>
      <c r="E57" s="11">
        <v>250000</v>
      </c>
      <c r="F57" s="193">
        <f>SUM(E57:E60)</f>
        <v>399169047.97000003</v>
      </c>
    </row>
    <row r="58" spans="1:6" ht="51" customHeight="1">
      <c r="A58" s="195"/>
      <c r="B58" s="188"/>
      <c r="C58" s="9" t="s">
        <v>82</v>
      </c>
      <c r="D58" s="38" t="s">
        <v>480</v>
      </c>
      <c r="E58" s="11">
        <v>2750000</v>
      </c>
      <c r="F58" s="185"/>
    </row>
    <row r="59" spans="1:6" ht="69.75" customHeight="1">
      <c r="A59" s="195"/>
      <c r="B59" s="188"/>
      <c r="C59" s="9" t="s">
        <v>69</v>
      </c>
      <c r="D59" s="38" t="s">
        <v>477</v>
      </c>
      <c r="E59" s="11">
        <v>359708337.97000003</v>
      </c>
      <c r="F59" s="185"/>
    </row>
    <row r="60" spans="1:6" ht="154.5" customHeight="1">
      <c r="A60" s="196"/>
      <c r="B60" s="189"/>
      <c r="C60" s="9" t="s">
        <v>72</v>
      </c>
      <c r="D60" s="134" t="s">
        <v>479</v>
      </c>
      <c r="E60" s="11">
        <v>36460710</v>
      </c>
      <c r="F60" s="186"/>
    </row>
    <row r="61" spans="1:6" ht="13.5" thickBot="1">
      <c r="A61" s="13"/>
      <c r="B61" s="117"/>
      <c r="C61" s="14"/>
      <c r="D61" s="15"/>
      <c r="E61" s="16"/>
      <c r="F61" s="17"/>
    </row>
    <row r="62" spans="1:6" ht="13.5" thickBot="1">
      <c r="A62" s="18" t="s">
        <v>88</v>
      </c>
      <c r="B62" s="19" t="s">
        <v>89</v>
      </c>
      <c r="C62" s="20"/>
      <c r="D62" s="21"/>
      <c r="E62" s="22"/>
      <c r="F62" s="23">
        <f>SUM(F63:F65)</f>
        <v>186485000</v>
      </c>
    </row>
    <row r="63" spans="1:6" ht="48" customHeight="1">
      <c r="A63" s="159" t="s">
        <v>90</v>
      </c>
      <c r="B63" s="154" t="s">
        <v>91</v>
      </c>
      <c r="C63" s="9" t="s">
        <v>64</v>
      </c>
      <c r="D63" s="134" t="s">
        <v>481</v>
      </c>
      <c r="E63" s="11">
        <v>5000000</v>
      </c>
      <c r="F63" s="156">
        <f>+E63</f>
        <v>5000000</v>
      </c>
    </row>
    <row r="64" spans="1:6" ht="80.25" customHeight="1">
      <c r="A64" s="130" t="s">
        <v>92</v>
      </c>
      <c r="B64" s="117" t="s">
        <v>93</v>
      </c>
      <c r="C64" s="9" t="s">
        <v>64</v>
      </c>
      <c r="D64" s="134" t="s">
        <v>482</v>
      </c>
      <c r="E64" s="11">
        <v>178900000</v>
      </c>
      <c r="F64" s="119">
        <f>SUM(E64:E64)</f>
        <v>178900000</v>
      </c>
    </row>
    <row r="65" spans="1:6" ht="39.75" customHeight="1">
      <c r="A65" s="126" t="s">
        <v>95</v>
      </c>
      <c r="B65" s="117" t="s">
        <v>96</v>
      </c>
      <c r="C65" s="25" t="s">
        <v>25</v>
      </c>
      <c r="D65" s="134" t="s">
        <v>483</v>
      </c>
      <c r="E65" s="11">
        <v>100000</v>
      </c>
      <c r="F65" s="193">
        <f>SUM(E65:E67)</f>
        <v>2585000</v>
      </c>
    </row>
    <row r="66" spans="1:6" ht="137.25" customHeight="1">
      <c r="A66" s="126"/>
      <c r="B66" s="154"/>
      <c r="C66" s="25" t="s">
        <v>64</v>
      </c>
      <c r="D66" s="134" t="s">
        <v>484</v>
      </c>
      <c r="E66" s="11">
        <v>1885000</v>
      </c>
      <c r="F66" s="185"/>
    </row>
    <row r="67" spans="1:6" ht="53.25" customHeight="1">
      <c r="A67" s="121"/>
      <c r="B67" s="122"/>
      <c r="C67" s="9" t="s">
        <v>94</v>
      </c>
      <c r="D67" s="134" t="s">
        <v>485</v>
      </c>
      <c r="E67" s="11">
        <v>600000</v>
      </c>
      <c r="F67" s="186"/>
    </row>
    <row r="68" spans="1:6" ht="31.5" customHeight="1" thickBot="1">
      <c r="A68" s="153"/>
      <c r="B68" s="154"/>
      <c r="C68" s="14"/>
      <c r="D68" s="141"/>
      <c r="E68" s="16"/>
      <c r="F68" s="157"/>
    </row>
    <row r="69" spans="1:6" ht="30" customHeight="1" thickBot="1">
      <c r="A69" s="18" t="s">
        <v>97</v>
      </c>
      <c r="B69" s="19" t="s">
        <v>98</v>
      </c>
      <c r="C69" s="20"/>
      <c r="D69" s="21"/>
      <c r="E69" s="22"/>
      <c r="F69" s="23">
        <f>+F70</f>
        <v>400000</v>
      </c>
    </row>
    <row r="70" spans="1:6" ht="58.5" customHeight="1">
      <c r="A70" s="153" t="s">
        <v>101</v>
      </c>
      <c r="B70" s="154" t="s">
        <v>102</v>
      </c>
      <c r="C70" s="14" t="s">
        <v>79</v>
      </c>
      <c r="D70" s="141" t="s">
        <v>486</v>
      </c>
      <c r="E70" s="16">
        <v>400000</v>
      </c>
      <c r="F70" s="157">
        <f>+E70</f>
        <v>400000</v>
      </c>
    </row>
    <row r="71" spans="1:6" ht="13.5" thickBot="1">
      <c r="A71" s="13"/>
      <c r="B71" s="117"/>
      <c r="C71" s="14"/>
      <c r="D71" s="15"/>
      <c r="E71" s="16"/>
      <c r="F71" s="17"/>
    </row>
    <row r="72" spans="1:6" ht="26.25" thickBot="1">
      <c r="A72" s="18" t="s">
        <v>103</v>
      </c>
      <c r="B72" s="19" t="s">
        <v>104</v>
      </c>
      <c r="C72" s="20"/>
      <c r="D72" s="21"/>
      <c r="E72" s="22"/>
      <c r="F72" s="23">
        <f>SUM(F73)</f>
        <v>38000000</v>
      </c>
    </row>
    <row r="73" spans="1:6" ht="65.25" customHeight="1">
      <c r="A73" s="127" t="s">
        <v>105</v>
      </c>
      <c r="B73" s="118" t="s">
        <v>106</v>
      </c>
      <c r="C73" s="25" t="s">
        <v>64</v>
      </c>
      <c r="D73" s="26" t="s">
        <v>487</v>
      </c>
      <c r="E73" s="49">
        <v>38000000</v>
      </c>
      <c r="F73" s="120">
        <f>+E73</f>
        <v>38000000</v>
      </c>
    </row>
    <row r="74" spans="1:6" ht="13.5" thickBot="1">
      <c r="A74" s="13"/>
      <c r="B74" s="117"/>
      <c r="C74" s="14"/>
      <c r="D74" s="15"/>
      <c r="E74" s="16"/>
      <c r="F74" s="17"/>
    </row>
    <row r="75" spans="1:6" ht="13.5" thickBot="1">
      <c r="A75" s="18" t="s">
        <v>107</v>
      </c>
      <c r="B75" s="19" t="s">
        <v>108</v>
      </c>
      <c r="C75" s="20"/>
      <c r="D75" s="21"/>
      <c r="E75" s="22"/>
      <c r="F75" s="23">
        <f>+F76</f>
        <v>1341558</v>
      </c>
    </row>
    <row r="76" spans="1:6" ht="69.75" customHeight="1">
      <c r="A76" s="194" t="s">
        <v>109</v>
      </c>
      <c r="B76" s="187" t="s">
        <v>110</v>
      </c>
      <c r="C76" s="25" t="s">
        <v>25</v>
      </c>
      <c r="D76" s="132" t="s">
        <v>488</v>
      </c>
      <c r="E76" s="11">
        <v>600000</v>
      </c>
      <c r="F76" s="184">
        <f>SUM(E76:E80)</f>
        <v>1341558</v>
      </c>
    </row>
    <row r="77" spans="1:6" ht="54.75" customHeight="1">
      <c r="A77" s="195"/>
      <c r="B77" s="188"/>
      <c r="C77" s="9" t="s">
        <v>79</v>
      </c>
      <c r="D77" s="38" t="s">
        <v>111</v>
      </c>
      <c r="E77" s="47">
        <v>150000</v>
      </c>
      <c r="F77" s="185"/>
    </row>
    <row r="78" spans="1:6" ht="42" customHeight="1">
      <c r="A78" s="195"/>
      <c r="B78" s="188"/>
      <c r="C78" s="9" t="s">
        <v>64</v>
      </c>
      <c r="D78" s="134" t="s">
        <v>490</v>
      </c>
      <c r="E78" s="47">
        <v>145000</v>
      </c>
      <c r="F78" s="185"/>
    </row>
    <row r="79" spans="1:6" ht="42" customHeight="1">
      <c r="A79" s="195"/>
      <c r="B79" s="188"/>
      <c r="C79" s="9" t="s">
        <v>94</v>
      </c>
      <c r="D79" s="38" t="s">
        <v>489</v>
      </c>
      <c r="E79" s="47">
        <v>146558</v>
      </c>
      <c r="F79" s="185"/>
    </row>
    <row r="80" spans="1:6" ht="43.5" customHeight="1">
      <c r="A80" s="196"/>
      <c r="B80" s="189"/>
      <c r="C80" s="9" t="s">
        <v>112</v>
      </c>
      <c r="D80" s="38" t="s">
        <v>113</v>
      </c>
      <c r="E80" s="47">
        <v>300000</v>
      </c>
      <c r="F80" s="186"/>
    </row>
    <row r="81" spans="1:6" ht="13.5" thickBot="1">
      <c r="A81" s="126"/>
      <c r="B81" s="117"/>
      <c r="C81" s="14"/>
      <c r="D81" s="15"/>
      <c r="E81" s="50"/>
      <c r="F81" s="119"/>
    </row>
    <row r="82" spans="1:6" ht="19.5" customHeight="1" thickBot="1">
      <c r="A82" s="18">
        <v>1.08</v>
      </c>
      <c r="B82" s="19" t="s">
        <v>116</v>
      </c>
      <c r="C82" s="135"/>
      <c r="D82" s="136"/>
      <c r="E82" s="137"/>
      <c r="F82" s="23">
        <f>+F83+F85+F87+F88+F89+F90+F96+F97</f>
        <v>69351625</v>
      </c>
    </row>
    <row r="83" spans="1:6" ht="43.5" customHeight="1">
      <c r="A83" s="128" t="s">
        <v>117</v>
      </c>
      <c r="B83" s="140" t="s">
        <v>118</v>
      </c>
      <c r="C83" s="138" t="s">
        <v>94</v>
      </c>
      <c r="D83" s="139" t="s">
        <v>119</v>
      </c>
      <c r="E83" s="50">
        <v>2400000</v>
      </c>
      <c r="F83" s="193">
        <f>+E83+E84</f>
        <v>30400000</v>
      </c>
    </row>
    <row r="84" spans="1:6" ht="121.5" customHeight="1">
      <c r="A84" s="126"/>
      <c r="B84" s="154"/>
      <c r="C84" s="14" t="s">
        <v>64</v>
      </c>
      <c r="D84" s="141" t="s">
        <v>491</v>
      </c>
      <c r="E84" s="50">
        <v>28000000</v>
      </c>
      <c r="F84" s="186">
        <f>SUM(F83)</f>
        <v>30400000</v>
      </c>
    </row>
    <row r="85" spans="1:6" ht="48.75" customHeight="1">
      <c r="A85" s="126" t="s">
        <v>120</v>
      </c>
      <c r="B85" s="117" t="s">
        <v>121</v>
      </c>
      <c r="C85" s="14" t="s">
        <v>69</v>
      </c>
      <c r="D85" s="15" t="s">
        <v>122</v>
      </c>
      <c r="E85" s="50">
        <v>1500000</v>
      </c>
      <c r="F85" s="193">
        <f>+E85+E86</f>
        <v>8800000</v>
      </c>
    </row>
    <row r="86" spans="1:6" ht="102" customHeight="1">
      <c r="A86" s="126"/>
      <c r="B86" s="117"/>
      <c r="C86" s="14" t="s">
        <v>64</v>
      </c>
      <c r="D86" s="141" t="s">
        <v>492</v>
      </c>
      <c r="E86" s="50">
        <v>7300000</v>
      </c>
      <c r="F86" s="186"/>
    </row>
    <row r="87" spans="1:6" ht="49.5" customHeight="1">
      <c r="A87" s="126" t="s">
        <v>123</v>
      </c>
      <c r="B87" s="117" t="s">
        <v>124</v>
      </c>
      <c r="C87" s="14" t="s">
        <v>64</v>
      </c>
      <c r="D87" s="141" t="s">
        <v>493</v>
      </c>
      <c r="E87" s="50">
        <v>100000</v>
      </c>
      <c r="F87" s="119">
        <f>+E87</f>
        <v>100000</v>
      </c>
    </row>
    <row r="88" spans="1:6" ht="42" customHeight="1">
      <c r="A88" s="126" t="s">
        <v>125</v>
      </c>
      <c r="B88" s="117" t="s">
        <v>126</v>
      </c>
      <c r="C88" s="14" t="s">
        <v>64</v>
      </c>
      <c r="D88" s="141" t="s">
        <v>450</v>
      </c>
      <c r="E88" s="50">
        <v>1000000</v>
      </c>
      <c r="F88" s="119">
        <f>+E88</f>
        <v>1000000</v>
      </c>
    </row>
    <row r="89" spans="1:6" ht="57.75" customHeight="1">
      <c r="A89" s="126" t="s">
        <v>127</v>
      </c>
      <c r="B89" s="117" t="s">
        <v>128</v>
      </c>
      <c r="C89" s="14" t="s">
        <v>64</v>
      </c>
      <c r="D89" s="15" t="s">
        <v>129</v>
      </c>
      <c r="E89" s="50">
        <v>12500000</v>
      </c>
      <c r="F89" s="119">
        <f>+E89</f>
        <v>12500000</v>
      </c>
    </row>
    <row r="90" spans="1:6" ht="102" customHeight="1">
      <c r="A90" s="126" t="s">
        <v>130</v>
      </c>
      <c r="B90" s="117" t="s">
        <v>131</v>
      </c>
      <c r="C90" s="14" t="s">
        <v>25</v>
      </c>
      <c r="D90" s="15" t="s">
        <v>494</v>
      </c>
      <c r="E90" s="50">
        <v>700000</v>
      </c>
      <c r="F90" s="193">
        <f>+E90+E91+E92+E93+E94+E95+E96</f>
        <v>16051625</v>
      </c>
    </row>
    <row r="91" spans="1:6" ht="72.75" customHeight="1">
      <c r="A91" s="126"/>
      <c r="B91" s="117"/>
      <c r="C91" s="14" t="s">
        <v>82</v>
      </c>
      <c r="D91" s="15" t="s">
        <v>495</v>
      </c>
      <c r="E91" s="50">
        <v>3150000</v>
      </c>
      <c r="F91" s="185"/>
    </row>
    <row r="92" spans="1:6" ht="39.75" customHeight="1">
      <c r="A92" s="126"/>
      <c r="B92" s="117"/>
      <c r="C92" s="14" t="s">
        <v>69</v>
      </c>
      <c r="D92" s="141" t="s">
        <v>497</v>
      </c>
      <c r="E92" s="50">
        <v>3608300</v>
      </c>
      <c r="F92" s="185"/>
    </row>
    <row r="93" spans="1:6" ht="38.25">
      <c r="A93" s="126"/>
      <c r="B93" s="117"/>
      <c r="C93" s="14" t="s">
        <v>64</v>
      </c>
      <c r="D93" s="15" t="s">
        <v>498</v>
      </c>
      <c r="E93" s="50">
        <v>200000</v>
      </c>
      <c r="F93" s="185"/>
    </row>
    <row r="94" spans="1:6" ht="44.25" customHeight="1">
      <c r="A94" s="126"/>
      <c r="B94" s="117"/>
      <c r="C94" s="14" t="s">
        <v>94</v>
      </c>
      <c r="D94" s="15" t="s">
        <v>132</v>
      </c>
      <c r="E94" s="50">
        <v>500000</v>
      </c>
      <c r="F94" s="185"/>
    </row>
    <row r="95" spans="1:6" ht="310.5" customHeight="1">
      <c r="A95" s="126"/>
      <c r="B95" s="117"/>
      <c r="C95" s="14" t="s">
        <v>72</v>
      </c>
      <c r="D95" s="15" t="s">
        <v>496</v>
      </c>
      <c r="E95" s="50">
        <v>6893325</v>
      </c>
      <c r="F95" s="185"/>
    </row>
    <row r="96" spans="1:6" ht="47.25" customHeight="1">
      <c r="A96" s="126"/>
      <c r="B96" s="154"/>
      <c r="C96" s="14" t="s">
        <v>112</v>
      </c>
      <c r="D96" s="15" t="s">
        <v>499</v>
      </c>
      <c r="E96" s="50">
        <v>1000000</v>
      </c>
      <c r="F96" s="186"/>
    </row>
    <row r="97" spans="1:6" ht="38.25">
      <c r="A97" s="13" t="s">
        <v>133</v>
      </c>
      <c r="B97" s="117" t="s">
        <v>134</v>
      </c>
      <c r="C97" s="14" t="s">
        <v>94</v>
      </c>
      <c r="D97" s="15" t="s">
        <v>135</v>
      </c>
      <c r="E97" s="16">
        <v>500000</v>
      </c>
      <c r="F97" s="156">
        <f>+E97</f>
        <v>500000</v>
      </c>
    </row>
    <row r="98" spans="1:6" ht="13.5" thickBot="1">
      <c r="A98" s="126"/>
      <c r="B98" s="117"/>
      <c r="C98" s="14"/>
      <c r="D98" s="15"/>
      <c r="E98" s="50"/>
      <c r="F98" s="119"/>
    </row>
    <row r="99" spans="1:6" ht="13.5" thickBot="1">
      <c r="A99" s="18" t="s">
        <v>136</v>
      </c>
      <c r="B99" s="19" t="s">
        <v>137</v>
      </c>
      <c r="C99" s="20"/>
      <c r="D99" s="21"/>
      <c r="E99" s="22"/>
      <c r="F99" s="23">
        <f>+F100</f>
        <v>85000</v>
      </c>
    </row>
    <row r="100" spans="1:6" ht="38.25">
      <c r="A100" s="126" t="s">
        <v>138</v>
      </c>
      <c r="B100" s="117" t="s">
        <v>139</v>
      </c>
      <c r="C100" s="14" t="s">
        <v>64</v>
      </c>
      <c r="D100" s="141" t="s">
        <v>500</v>
      </c>
      <c r="E100" s="50">
        <v>85000</v>
      </c>
      <c r="F100" s="119">
        <f>+E100</f>
        <v>85000</v>
      </c>
    </row>
    <row r="101" spans="1:6" ht="13.5" thickBot="1">
      <c r="A101" s="126"/>
      <c r="B101" s="117"/>
      <c r="C101" s="14"/>
      <c r="D101" s="15"/>
      <c r="E101" s="50"/>
      <c r="F101" s="119"/>
    </row>
    <row r="102" spans="1:6" ht="13.5" thickBot="1">
      <c r="A102" s="18">
        <v>2</v>
      </c>
      <c r="B102" s="19" t="s">
        <v>140</v>
      </c>
      <c r="C102" s="20"/>
      <c r="D102" s="21"/>
      <c r="E102" s="22"/>
      <c r="F102" s="23">
        <f>+F104+F117+F128+F137</f>
        <v>17310492</v>
      </c>
    </row>
    <row r="103" spans="1:6" ht="13.5" thickBot="1">
      <c r="A103" s="40"/>
      <c r="B103" s="124"/>
      <c r="C103" s="41"/>
      <c r="D103" s="42"/>
      <c r="E103" s="51"/>
      <c r="F103" s="44"/>
    </row>
    <row r="104" spans="1:6" ht="13.5" thickBot="1">
      <c r="A104" s="18" t="s">
        <v>141</v>
      </c>
      <c r="B104" s="19" t="s">
        <v>142</v>
      </c>
      <c r="C104" s="20"/>
      <c r="D104" s="21"/>
      <c r="E104" s="22"/>
      <c r="F104" s="23">
        <f>SUM(F105:F115)</f>
        <v>2450000</v>
      </c>
    </row>
    <row r="105" spans="1:6" ht="42.75" customHeight="1">
      <c r="A105" s="123" t="s">
        <v>143</v>
      </c>
      <c r="B105" s="118" t="s">
        <v>144</v>
      </c>
      <c r="C105" s="25" t="s">
        <v>64</v>
      </c>
      <c r="D105" s="132" t="s">
        <v>451</v>
      </c>
      <c r="E105" s="27">
        <v>800000</v>
      </c>
      <c r="F105" s="120">
        <f>SUM(E105:E105)</f>
        <v>800000</v>
      </c>
    </row>
    <row r="106" spans="1:6" ht="73.5" customHeight="1">
      <c r="A106" s="200" t="s">
        <v>145</v>
      </c>
      <c r="B106" s="199" t="s">
        <v>146</v>
      </c>
      <c r="C106" s="9" t="s">
        <v>25</v>
      </c>
      <c r="D106" s="38" t="s">
        <v>501</v>
      </c>
      <c r="E106" s="11">
        <v>200000</v>
      </c>
      <c r="F106" s="193">
        <f>SUM(E106:E108)</f>
        <v>500000</v>
      </c>
    </row>
    <row r="107" spans="1:6" ht="70.5" customHeight="1">
      <c r="A107" s="201"/>
      <c r="B107" s="188"/>
      <c r="C107" s="9" t="s">
        <v>64</v>
      </c>
      <c r="D107" s="38" t="s">
        <v>502</v>
      </c>
      <c r="E107" s="47">
        <v>230000</v>
      </c>
      <c r="F107" s="185"/>
    </row>
    <row r="108" spans="1:6" ht="48.75" customHeight="1">
      <c r="A108" s="202"/>
      <c r="B108" s="189"/>
      <c r="C108" s="9" t="s">
        <v>94</v>
      </c>
      <c r="D108" s="38" t="s">
        <v>147</v>
      </c>
      <c r="E108" s="47">
        <v>70000</v>
      </c>
      <c r="F108" s="186"/>
    </row>
    <row r="109" spans="1:6" ht="45.75" customHeight="1">
      <c r="A109" s="200" t="s">
        <v>148</v>
      </c>
      <c r="B109" s="199" t="s">
        <v>149</v>
      </c>
      <c r="C109" s="9" t="s">
        <v>25</v>
      </c>
      <c r="D109" s="134" t="s">
        <v>503</v>
      </c>
      <c r="E109" s="11">
        <v>50000</v>
      </c>
      <c r="F109" s="193">
        <f>SUM(E109:E113)</f>
        <v>1000000</v>
      </c>
    </row>
    <row r="110" spans="1:6" ht="44.25" customHeight="1">
      <c r="A110" s="201"/>
      <c r="B110" s="188"/>
      <c r="C110" s="9" t="s">
        <v>82</v>
      </c>
      <c r="D110" s="38" t="s">
        <v>504</v>
      </c>
      <c r="E110" s="47">
        <v>75000</v>
      </c>
      <c r="F110" s="185"/>
    </row>
    <row r="111" spans="1:6" ht="48" customHeight="1">
      <c r="A111" s="201"/>
      <c r="B111" s="188"/>
      <c r="C111" s="9" t="s">
        <v>69</v>
      </c>
      <c r="D111" s="38" t="s">
        <v>505</v>
      </c>
      <c r="E111" s="47">
        <v>775000</v>
      </c>
      <c r="F111" s="185"/>
    </row>
    <row r="112" spans="1:6" ht="49.5" customHeight="1">
      <c r="A112" s="201"/>
      <c r="B112" s="188"/>
      <c r="C112" s="9" t="s">
        <v>64</v>
      </c>
      <c r="D112" s="134" t="s">
        <v>506</v>
      </c>
      <c r="E112" s="11">
        <v>50000</v>
      </c>
      <c r="F112" s="185"/>
    </row>
    <row r="113" spans="1:6" ht="49.5" customHeight="1">
      <c r="A113" s="202"/>
      <c r="B113" s="189"/>
      <c r="C113" s="9" t="s">
        <v>94</v>
      </c>
      <c r="D113" s="38" t="s">
        <v>150</v>
      </c>
      <c r="E113" s="47">
        <v>50000</v>
      </c>
      <c r="F113" s="186"/>
    </row>
    <row r="114" spans="1:6" ht="49.5" customHeight="1">
      <c r="A114" s="200" t="s">
        <v>151</v>
      </c>
      <c r="B114" s="199" t="s">
        <v>152</v>
      </c>
      <c r="C114" s="9" t="s">
        <v>64</v>
      </c>
      <c r="D114" s="38" t="s">
        <v>507</v>
      </c>
      <c r="E114" s="11">
        <v>100000</v>
      </c>
      <c r="F114" s="193">
        <f>SUM(E114:E115)</f>
        <v>150000</v>
      </c>
    </row>
    <row r="115" spans="1:6" ht="39" customHeight="1">
      <c r="A115" s="202"/>
      <c r="B115" s="189"/>
      <c r="C115" s="9" t="s">
        <v>94</v>
      </c>
      <c r="D115" s="38" t="s">
        <v>153</v>
      </c>
      <c r="E115" s="47">
        <v>50000</v>
      </c>
      <c r="F115" s="186"/>
    </row>
    <row r="116" spans="1:6" ht="13.5" thickBot="1">
      <c r="A116" s="13"/>
      <c r="B116" s="117"/>
      <c r="C116" s="14"/>
      <c r="D116" s="15"/>
      <c r="E116" s="16"/>
      <c r="F116" s="17"/>
    </row>
    <row r="117" spans="1:6" ht="39" thickBot="1">
      <c r="A117" s="18" t="s">
        <v>154</v>
      </c>
      <c r="B117" s="19" t="s">
        <v>155</v>
      </c>
      <c r="C117" s="20"/>
      <c r="D117" s="21"/>
      <c r="E117" s="22"/>
      <c r="F117" s="23">
        <f>SUM(F118:F126)</f>
        <v>4180492</v>
      </c>
    </row>
    <row r="118" spans="1:6" ht="44.25" customHeight="1">
      <c r="A118" s="123" t="s">
        <v>156</v>
      </c>
      <c r="B118" s="118" t="s">
        <v>157</v>
      </c>
      <c r="C118" s="25" t="s">
        <v>64</v>
      </c>
      <c r="D118" s="26" t="s">
        <v>508</v>
      </c>
      <c r="E118" s="49">
        <v>50000</v>
      </c>
      <c r="F118" s="120">
        <f>+E118</f>
        <v>50000</v>
      </c>
    </row>
    <row r="119" spans="1:6" ht="66.75" customHeight="1">
      <c r="A119" s="121" t="s">
        <v>158</v>
      </c>
      <c r="B119" s="122" t="s">
        <v>159</v>
      </c>
      <c r="C119" s="9" t="s">
        <v>64</v>
      </c>
      <c r="D119" s="38" t="s">
        <v>509</v>
      </c>
      <c r="E119" s="47">
        <v>55000</v>
      </c>
      <c r="F119" s="116">
        <f>+E119</f>
        <v>55000</v>
      </c>
    </row>
    <row r="120" spans="1:6" ht="42" customHeight="1">
      <c r="A120" s="164" t="s">
        <v>160</v>
      </c>
      <c r="B120" s="165" t="s">
        <v>161</v>
      </c>
      <c r="C120" s="9" t="s">
        <v>64</v>
      </c>
      <c r="D120" s="38" t="s">
        <v>510</v>
      </c>
      <c r="E120" s="11">
        <v>25492</v>
      </c>
      <c r="F120" s="161">
        <f>SUM(E120:E120)</f>
        <v>25492</v>
      </c>
    </row>
    <row r="121" spans="1:6" ht="79.5" customHeight="1">
      <c r="A121" s="164" t="s">
        <v>162</v>
      </c>
      <c r="B121" s="165" t="s">
        <v>163</v>
      </c>
      <c r="C121" s="9" t="s">
        <v>64</v>
      </c>
      <c r="D121" s="134" t="s">
        <v>452</v>
      </c>
      <c r="E121" s="11">
        <v>2500000</v>
      </c>
      <c r="F121" s="193">
        <f>SUM(E121:E122)</f>
        <v>2650000</v>
      </c>
    </row>
    <row r="122" spans="1:6" ht="79.5" customHeight="1">
      <c r="A122" s="164"/>
      <c r="B122" s="165"/>
      <c r="C122" s="9" t="s">
        <v>94</v>
      </c>
      <c r="D122" s="38" t="s">
        <v>511</v>
      </c>
      <c r="E122" s="47">
        <v>150000</v>
      </c>
      <c r="F122" s="186"/>
    </row>
    <row r="123" spans="1:6" ht="38.25">
      <c r="A123" s="121" t="s">
        <v>164</v>
      </c>
      <c r="B123" s="122" t="s">
        <v>165</v>
      </c>
      <c r="C123" s="9" t="s">
        <v>64</v>
      </c>
      <c r="D123" s="38" t="s">
        <v>512</v>
      </c>
      <c r="E123" s="11">
        <v>500000</v>
      </c>
      <c r="F123" s="116">
        <f>+E123</f>
        <v>500000</v>
      </c>
    </row>
    <row r="124" spans="1:6" ht="66" customHeight="1">
      <c r="A124" s="200" t="s">
        <v>166</v>
      </c>
      <c r="B124" s="199" t="s">
        <v>167</v>
      </c>
      <c r="C124" s="9" t="s">
        <v>64</v>
      </c>
      <c r="D124" s="38" t="s">
        <v>168</v>
      </c>
      <c r="E124" s="11">
        <v>175000</v>
      </c>
      <c r="F124" s="193">
        <f>SUM(E124:E125)</f>
        <v>400000</v>
      </c>
    </row>
    <row r="125" spans="1:6" ht="55.5" customHeight="1">
      <c r="A125" s="202"/>
      <c r="B125" s="189"/>
      <c r="C125" s="9" t="s">
        <v>94</v>
      </c>
      <c r="D125" s="38" t="s">
        <v>169</v>
      </c>
      <c r="E125" s="11">
        <v>225000</v>
      </c>
      <c r="F125" s="186"/>
    </row>
    <row r="126" spans="1:6" ht="72.75" customHeight="1">
      <c r="A126" s="13" t="s">
        <v>170</v>
      </c>
      <c r="B126" s="117" t="s">
        <v>171</v>
      </c>
      <c r="C126" s="14" t="s">
        <v>64</v>
      </c>
      <c r="D126" s="141" t="s">
        <v>453</v>
      </c>
      <c r="E126" s="16">
        <v>500000</v>
      </c>
      <c r="F126" s="119">
        <f>+E126</f>
        <v>500000</v>
      </c>
    </row>
    <row r="127" spans="1:6" ht="13.5" thickBot="1">
      <c r="A127" s="13"/>
      <c r="B127" s="117"/>
      <c r="C127" s="14"/>
      <c r="D127" s="15"/>
      <c r="E127" s="16"/>
      <c r="F127" s="17"/>
    </row>
    <row r="128" spans="1:6" ht="26.25" thickBot="1">
      <c r="A128" s="18" t="s">
        <v>172</v>
      </c>
      <c r="B128" s="19" t="s">
        <v>173</v>
      </c>
      <c r="C128" s="20"/>
      <c r="D128" s="21"/>
      <c r="E128" s="22"/>
      <c r="F128" s="23">
        <f>SUM(F129:F135)</f>
        <v>1750000</v>
      </c>
    </row>
    <row r="129" spans="1:6" ht="43.5" customHeight="1">
      <c r="A129" s="223" t="s">
        <v>174</v>
      </c>
      <c r="B129" s="187" t="s">
        <v>175</v>
      </c>
      <c r="C129" s="25" t="s">
        <v>64</v>
      </c>
      <c r="D129" s="26" t="s">
        <v>514</v>
      </c>
      <c r="E129" s="11">
        <v>125000</v>
      </c>
      <c r="F129" s="184">
        <f>SUM(E129:E131)</f>
        <v>200000</v>
      </c>
    </row>
    <row r="130" spans="1:6" ht="43.5" customHeight="1">
      <c r="A130" s="224"/>
      <c r="B130" s="188"/>
      <c r="C130" s="9" t="s">
        <v>69</v>
      </c>
      <c r="D130" s="134" t="s">
        <v>513</v>
      </c>
      <c r="E130" s="11">
        <v>50000</v>
      </c>
      <c r="F130" s="185"/>
    </row>
    <row r="131" spans="1:6" ht="43.5" customHeight="1">
      <c r="A131" s="198"/>
      <c r="B131" s="189"/>
      <c r="C131" s="25" t="s">
        <v>94</v>
      </c>
      <c r="D131" s="26" t="s">
        <v>176</v>
      </c>
      <c r="E131" s="11">
        <v>25000</v>
      </c>
      <c r="F131" s="186"/>
    </row>
    <row r="132" spans="1:6" ht="66" customHeight="1">
      <c r="A132" s="200" t="s">
        <v>177</v>
      </c>
      <c r="B132" s="199" t="s">
        <v>178</v>
      </c>
      <c r="C132" s="9" t="s">
        <v>69</v>
      </c>
      <c r="D132" s="134" t="s">
        <v>515</v>
      </c>
      <c r="E132" s="11">
        <v>250000</v>
      </c>
      <c r="F132" s="193">
        <f>SUM(E132:E135)</f>
        <v>1550000</v>
      </c>
    </row>
    <row r="133" spans="1:6" ht="53.25" customHeight="1">
      <c r="A133" s="201"/>
      <c r="B133" s="188"/>
      <c r="C133" s="9" t="s">
        <v>64</v>
      </c>
      <c r="D133" s="38" t="s">
        <v>516</v>
      </c>
      <c r="E133" s="47">
        <v>300000</v>
      </c>
      <c r="F133" s="185"/>
    </row>
    <row r="134" spans="1:6" ht="44.25" customHeight="1">
      <c r="A134" s="201"/>
      <c r="B134" s="188"/>
      <c r="C134" s="9" t="s">
        <v>72</v>
      </c>
      <c r="D134" s="134" t="s">
        <v>517</v>
      </c>
      <c r="E134" s="11">
        <v>700000</v>
      </c>
      <c r="F134" s="185"/>
    </row>
    <row r="135" spans="1:6" ht="42.75" customHeight="1">
      <c r="A135" s="202"/>
      <c r="B135" s="189"/>
      <c r="C135" s="9" t="s">
        <v>94</v>
      </c>
      <c r="D135" s="38" t="s">
        <v>179</v>
      </c>
      <c r="E135" s="47">
        <v>300000</v>
      </c>
      <c r="F135" s="186"/>
    </row>
    <row r="136" spans="1:6" ht="13.5" thickBot="1">
      <c r="A136" s="13"/>
      <c r="B136" s="117"/>
      <c r="C136" s="14"/>
      <c r="D136" s="15"/>
      <c r="E136" s="16"/>
      <c r="F136" s="17"/>
    </row>
    <row r="137" spans="1:6" ht="26.25" thickBot="1">
      <c r="A137" s="18" t="s">
        <v>180</v>
      </c>
      <c r="B137" s="19" t="s">
        <v>181</v>
      </c>
      <c r="C137" s="20"/>
      <c r="D137" s="21"/>
      <c r="E137" s="22"/>
      <c r="F137" s="23">
        <f>SUM(F138:F160)</f>
        <v>8930000</v>
      </c>
    </row>
    <row r="138" spans="1:6" ht="96" customHeight="1">
      <c r="A138" s="203" t="s">
        <v>182</v>
      </c>
      <c r="B138" s="187" t="s">
        <v>183</v>
      </c>
      <c r="C138" s="25" t="s">
        <v>25</v>
      </c>
      <c r="D138" s="132" t="s">
        <v>518</v>
      </c>
      <c r="E138" s="11">
        <v>60000</v>
      </c>
      <c r="F138" s="184">
        <f>SUM(E138:E142)</f>
        <v>1200000</v>
      </c>
    </row>
    <row r="139" spans="1:6" ht="126.75" customHeight="1">
      <c r="A139" s="201"/>
      <c r="B139" s="188"/>
      <c r="C139" s="9" t="s">
        <v>69</v>
      </c>
      <c r="D139" s="38" t="s">
        <v>519</v>
      </c>
      <c r="E139" s="47">
        <v>900000</v>
      </c>
      <c r="F139" s="185"/>
    </row>
    <row r="140" spans="1:6" ht="44.25" customHeight="1">
      <c r="A140" s="201"/>
      <c r="B140" s="188"/>
      <c r="C140" s="9" t="s">
        <v>64</v>
      </c>
      <c r="D140" s="134" t="s">
        <v>520</v>
      </c>
      <c r="E140" s="11">
        <v>80000</v>
      </c>
      <c r="F140" s="185"/>
    </row>
    <row r="141" spans="1:6" ht="52.5" customHeight="1">
      <c r="A141" s="201"/>
      <c r="B141" s="188"/>
      <c r="C141" s="9" t="s">
        <v>94</v>
      </c>
      <c r="D141" s="38" t="s">
        <v>184</v>
      </c>
      <c r="E141" s="47">
        <v>80000</v>
      </c>
      <c r="F141" s="185"/>
    </row>
    <row r="142" spans="1:6">
      <c r="A142" s="202"/>
      <c r="B142" s="189"/>
      <c r="C142" s="9" t="s">
        <v>112</v>
      </c>
      <c r="D142" s="38" t="s">
        <v>185</v>
      </c>
      <c r="E142" s="47">
        <v>80000</v>
      </c>
      <c r="F142" s="186"/>
    </row>
    <row r="143" spans="1:6" ht="72" customHeight="1">
      <c r="A143" s="52" t="s">
        <v>186</v>
      </c>
      <c r="B143" s="199" t="s">
        <v>187</v>
      </c>
      <c r="C143" s="9" t="s">
        <v>25</v>
      </c>
      <c r="D143" s="38" t="s">
        <v>521</v>
      </c>
      <c r="E143" s="11">
        <v>50000</v>
      </c>
      <c r="F143" s="193">
        <f>SUM(E143:E145)</f>
        <v>300000</v>
      </c>
    </row>
    <row r="144" spans="1:6" ht="40.5" customHeight="1">
      <c r="A144" s="53"/>
      <c r="B144" s="188"/>
      <c r="C144" s="9" t="s">
        <v>82</v>
      </c>
      <c r="D144" s="38" t="s">
        <v>522</v>
      </c>
      <c r="E144" s="47">
        <v>150000</v>
      </c>
      <c r="F144" s="185"/>
    </row>
    <row r="145" spans="1:6" ht="79.5" customHeight="1">
      <c r="A145" s="54"/>
      <c r="B145" s="189"/>
      <c r="C145" s="122" t="s">
        <v>64</v>
      </c>
      <c r="D145" s="38" t="s">
        <v>523</v>
      </c>
      <c r="E145" s="55">
        <v>100000</v>
      </c>
      <c r="F145" s="186"/>
    </row>
    <row r="146" spans="1:6" ht="45.75" customHeight="1">
      <c r="A146" s="200" t="s">
        <v>188</v>
      </c>
      <c r="B146" s="199" t="s">
        <v>189</v>
      </c>
      <c r="C146" s="9" t="s">
        <v>25</v>
      </c>
      <c r="D146" s="38" t="s">
        <v>526</v>
      </c>
      <c r="E146" s="11">
        <v>300000</v>
      </c>
      <c r="F146" s="193">
        <f>SUM(E146:E152)</f>
        <v>5000000</v>
      </c>
    </row>
    <row r="147" spans="1:6" ht="45.75" customHeight="1">
      <c r="A147" s="201"/>
      <c r="B147" s="188"/>
      <c r="C147" s="9" t="s">
        <v>82</v>
      </c>
      <c r="D147" s="38" t="s">
        <v>524</v>
      </c>
      <c r="E147" s="11">
        <v>100000</v>
      </c>
      <c r="F147" s="185"/>
    </row>
    <row r="148" spans="1:6" ht="45.75" customHeight="1">
      <c r="A148" s="201"/>
      <c r="B148" s="188"/>
      <c r="C148" s="9" t="s">
        <v>69</v>
      </c>
      <c r="D148" s="38" t="s">
        <v>527</v>
      </c>
      <c r="E148" s="11">
        <v>1750000</v>
      </c>
      <c r="F148" s="185"/>
    </row>
    <row r="149" spans="1:6" ht="124.5" customHeight="1">
      <c r="A149" s="201"/>
      <c r="B149" s="188"/>
      <c r="C149" s="9" t="s">
        <v>64</v>
      </c>
      <c r="D149" s="134" t="s">
        <v>525</v>
      </c>
      <c r="E149" s="47">
        <v>1550000</v>
      </c>
      <c r="F149" s="185"/>
    </row>
    <row r="150" spans="1:6" ht="42.75" customHeight="1">
      <c r="A150" s="201"/>
      <c r="B150" s="188"/>
      <c r="C150" s="9" t="s">
        <v>94</v>
      </c>
      <c r="D150" s="38" t="s">
        <v>190</v>
      </c>
      <c r="E150" s="11">
        <v>1200000</v>
      </c>
      <c r="F150" s="185"/>
    </row>
    <row r="151" spans="1:6" ht="42.75" customHeight="1">
      <c r="A151" s="201"/>
      <c r="B151" s="188"/>
      <c r="C151" s="9" t="s">
        <v>72</v>
      </c>
      <c r="D151" s="38" t="s">
        <v>528</v>
      </c>
      <c r="E151" s="11">
        <v>50000</v>
      </c>
      <c r="F151" s="185"/>
    </row>
    <row r="152" spans="1:6" ht="25.5" customHeight="1">
      <c r="A152" s="202"/>
      <c r="B152" s="189"/>
      <c r="C152" s="9" t="s">
        <v>112</v>
      </c>
      <c r="D152" s="38" t="s">
        <v>191</v>
      </c>
      <c r="E152" s="47">
        <v>50000</v>
      </c>
      <c r="F152" s="186"/>
    </row>
    <row r="153" spans="1:6" ht="45" customHeight="1">
      <c r="A153" s="200" t="s">
        <v>192</v>
      </c>
      <c r="B153" s="199" t="s">
        <v>193</v>
      </c>
      <c r="C153" s="9" t="s">
        <v>69</v>
      </c>
      <c r="D153" s="38" t="s">
        <v>530</v>
      </c>
      <c r="E153" s="11">
        <v>400000</v>
      </c>
      <c r="F153" s="193">
        <f>SUM(E153:E155)</f>
        <v>1060000</v>
      </c>
    </row>
    <row r="154" spans="1:6" ht="54" customHeight="1">
      <c r="A154" s="201"/>
      <c r="B154" s="188"/>
      <c r="C154" s="9" t="s">
        <v>64</v>
      </c>
      <c r="D154" s="134" t="s">
        <v>529</v>
      </c>
      <c r="E154" s="11">
        <v>50000</v>
      </c>
      <c r="F154" s="185"/>
    </row>
    <row r="155" spans="1:6" ht="47.25" customHeight="1">
      <c r="A155" s="202"/>
      <c r="B155" s="189"/>
      <c r="C155" s="9" t="s">
        <v>94</v>
      </c>
      <c r="D155" s="38" t="s">
        <v>194</v>
      </c>
      <c r="E155" s="47">
        <v>610000</v>
      </c>
      <c r="F155" s="186"/>
    </row>
    <row r="156" spans="1:6" ht="53.25" customHeight="1">
      <c r="A156" s="200" t="s">
        <v>195</v>
      </c>
      <c r="B156" s="199" t="s">
        <v>196</v>
      </c>
      <c r="C156" s="9" t="s">
        <v>64</v>
      </c>
      <c r="D156" s="134" t="s">
        <v>454</v>
      </c>
      <c r="E156" s="11">
        <v>475000</v>
      </c>
      <c r="F156" s="193">
        <f>SUM(E156:E157)</f>
        <v>500000</v>
      </c>
    </row>
    <row r="157" spans="1:6" ht="45" customHeight="1">
      <c r="A157" s="202"/>
      <c r="B157" s="189"/>
      <c r="C157" s="9" t="s">
        <v>94</v>
      </c>
      <c r="D157" s="38" t="s">
        <v>197</v>
      </c>
      <c r="E157" s="47">
        <v>25000</v>
      </c>
      <c r="F157" s="186"/>
    </row>
    <row r="158" spans="1:6" ht="48" customHeight="1">
      <c r="A158" s="197" t="s">
        <v>198</v>
      </c>
      <c r="B158" s="199" t="s">
        <v>199</v>
      </c>
      <c r="C158" s="9" t="s">
        <v>64</v>
      </c>
      <c r="D158" s="38" t="s">
        <v>531</v>
      </c>
      <c r="E158" s="11">
        <v>250000</v>
      </c>
      <c r="F158" s="193">
        <f>SUM(E158:E159)</f>
        <v>700000</v>
      </c>
    </row>
    <row r="159" spans="1:6" ht="80.25" customHeight="1">
      <c r="A159" s="198"/>
      <c r="B159" s="189"/>
      <c r="C159" s="48" t="s">
        <v>25</v>
      </c>
      <c r="D159" s="46" t="s">
        <v>532</v>
      </c>
      <c r="E159" s="47">
        <v>450000</v>
      </c>
      <c r="F159" s="186"/>
    </row>
    <row r="160" spans="1:6" ht="135" customHeight="1">
      <c r="A160" s="164" t="s">
        <v>202</v>
      </c>
      <c r="B160" s="165" t="s">
        <v>203</v>
      </c>
      <c r="C160" s="9" t="s">
        <v>64</v>
      </c>
      <c r="D160" s="38" t="s">
        <v>533</v>
      </c>
      <c r="E160" s="11">
        <v>170000</v>
      </c>
      <c r="F160" s="161">
        <f>SUM(E160:E160)</f>
        <v>170000</v>
      </c>
    </row>
    <row r="161" spans="1:6" ht="13.5" thickBot="1">
      <c r="A161" s="13"/>
      <c r="B161" s="117"/>
      <c r="C161" s="14"/>
      <c r="D161" s="15"/>
      <c r="E161" s="16"/>
      <c r="F161" s="119"/>
    </row>
    <row r="162" spans="1:6" ht="13.5" thickBot="1">
      <c r="A162" s="18">
        <v>5</v>
      </c>
      <c r="B162" s="19" t="s">
        <v>204</v>
      </c>
      <c r="C162" s="19"/>
      <c r="D162" s="56"/>
      <c r="E162" s="39"/>
      <c r="F162" s="57">
        <f>+F164+F171+F174</f>
        <v>54805226</v>
      </c>
    </row>
    <row r="163" spans="1:6" ht="13.5" thickBot="1">
      <c r="A163" s="40"/>
      <c r="B163" s="124"/>
      <c r="C163" s="124"/>
      <c r="D163" s="42"/>
      <c r="E163" s="43"/>
      <c r="F163" s="119"/>
    </row>
    <row r="164" spans="1:6" ht="26.25" thickBot="1">
      <c r="A164" s="18" t="s">
        <v>205</v>
      </c>
      <c r="B164" s="19" t="s">
        <v>206</v>
      </c>
      <c r="C164" s="19"/>
      <c r="D164" s="114"/>
      <c r="E164" s="39"/>
      <c r="F164" s="57">
        <f>SUM(F165:F169)</f>
        <v>3218000</v>
      </c>
    </row>
    <row r="165" spans="1:6" ht="25.5">
      <c r="A165" s="164" t="s">
        <v>353</v>
      </c>
      <c r="B165" s="165" t="s">
        <v>354</v>
      </c>
      <c r="C165" s="112" t="s">
        <v>69</v>
      </c>
      <c r="D165" s="115" t="s">
        <v>536</v>
      </c>
      <c r="E165" s="113">
        <v>268000</v>
      </c>
      <c r="F165" s="17">
        <f>+E165</f>
        <v>268000</v>
      </c>
    </row>
    <row r="166" spans="1:6" ht="48" customHeight="1">
      <c r="A166" s="13" t="s">
        <v>207</v>
      </c>
      <c r="B166" s="117" t="s">
        <v>208</v>
      </c>
      <c r="C166" s="112" t="s">
        <v>69</v>
      </c>
      <c r="D166" s="115" t="s">
        <v>537</v>
      </c>
      <c r="E166" s="113">
        <v>500000</v>
      </c>
      <c r="F166" s="17">
        <f>+E166</f>
        <v>500000</v>
      </c>
    </row>
    <row r="167" spans="1:6" ht="43.5" customHeight="1">
      <c r="A167" s="197" t="s">
        <v>357</v>
      </c>
      <c r="B167" s="199" t="s">
        <v>358</v>
      </c>
      <c r="C167" s="112" t="s">
        <v>69</v>
      </c>
      <c r="D167" s="15" t="s">
        <v>538</v>
      </c>
      <c r="E167" s="113">
        <v>1000000</v>
      </c>
      <c r="F167" s="193">
        <f>+E167+E168</f>
        <v>1450000</v>
      </c>
    </row>
    <row r="168" spans="1:6" ht="43.5" customHeight="1">
      <c r="A168" s="198"/>
      <c r="B168" s="189"/>
      <c r="C168" s="112" t="s">
        <v>64</v>
      </c>
      <c r="D168" s="115" t="s">
        <v>539</v>
      </c>
      <c r="E168" s="113">
        <v>450000</v>
      </c>
      <c r="F168" s="186"/>
    </row>
    <row r="169" spans="1:6" ht="64.5" customHeight="1">
      <c r="A169" s="164" t="s">
        <v>363</v>
      </c>
      <c r="B169" s="165" t="s">
        <v>364</v>
      </c>
      <c r="C169" s="112" t="s">
        <v>64</v>
      </c>
      <c r="D169" s="115" t="s">
        <v>540</v>
      </c>
      <c r="E169" s="113">
        <v>1000000</v>
      </c>
      <c r="F169" s="17">
        <f>+E169</f>
        <v>1000000</v>
      </c>
    </row>
    <row r="170" spans="1:6" ht="13.5" thickBot="1">
      <c r="A170" s="164"/>
      <c r="B170" s="165"/>
      <c r="C170" s="112"/>
      <c r="D170" s="169"/>
      <c r="E170" s="113"/>
      <c r="F170" s="17"/>
    </row>
    <row r="171" spans="1:6" ht="26.25" thickBot="1">
      <c r="A171" s="18">
        <v>5.0199999999999996</v>
      </c>
      <c r="B171" s="19" t="s">
        <v>365</v>
      </c>
      <c r="C171" s="20"/>
      <c r="D171" s="21"/>
      <c r="E171" s="22"/>
      <c r="F171" s="23">
        <f>+F172</f>
        <v>40487226</v>
      </c>
    </row>
    <row r="172" spans="1:6" ht="111" customHeight="1">
      <c r="A172" s="164" t="s">
        <v>366</v>
      </c>
      <c r="B172" s="165" t="s">
        <v>367</v>
      </c>
      <c r="C172" s="122" t="s">
        <v>64</v>
      </c>
      <c r="D172" s="38" t="s">
        <v>541</v>
      </c>
      <c r="E172" s="113">
        <v>40487226</v>
      </c>
      <c r="F172" s="161">
        <f>+E172</f>
        <v>40487226</v>
      </c>
    </row>
    <row r="173" spans="1:6" ht="13.5" thickBot="1">
      <c r="A173" s="13"/>
      <c r="B173" s="117"/>
      <c r="C173" s="14"/>
      <c r="E173" s="16"/>
      <c r="F173" s="119"/>
    </row>
    <row r="174" spans="1:6" ht="13.5" thickBot="1">
      <c r="A174" s="18" t="s">
        <v>209</v>
      </c>
      <c r="B174" s="19" t="s">
        <v>210</v>
      </c>
      <c r="C174" s="20"/>
      <c r="D174" s="21"/>
      <c r="E174" s="22"/>
      <c r="F174" s="23">
        <f>+F175</f>
        <v>11100000</v>
      </c>
    </row>
    <row r="175" spans="1:6" ht="174.75" customHeight="1">
      <c r="A175" s="13" t="s">
        <v>211</v>
      </c>
      <c r="B175" s="117" t="s">
        <v>212</v>
      </c>
      <c r="C175" s="122" t="s">
        <v>72</v>
      </c>
      <c r="D175" s="38" t="s">
        <v>542</v>
      </c>
      <c r="E175" s="58">
        <v>11100000</v>
      </c>
      <c r="F175" s="119">
        <f>+E175</f>
        <v>11100000</v>
      </c>
    </row>
    <row r="176" spans="1:6" ht="13.5" thickBot="1">
      <c r="A176" s="13"/>
      <c r="B176" s="117"/>
      <c r="C176" s="14"/>
      <c r="D176" s="15"/>
      <c r="E176" s="16"/>
      <c r="F176" s="119"/>
    </row>
    <row r="177" spans="1:6" ht="13.5" thickBot="1">
      <c r="A177" s="18">
        <v>6</v>
      </c>
      <c r="B177" s="19" t="s">
        <v>0</v>
      </c>
      <c r="C177" s="20"/>
      <c r="D177" s="21"/>
      <c r="E177" s="22"/>
      <c r="F177" s="23">
        <f>+F179+F182+F185+F189+F192</f>
        <v>141031434</v>
      </c>
    </row>
    <row r="178" spans="1:6" ht="13.5" thickBot="1">
      <c r="A178" s="13"/>
      <c r="B178" s="117"/>
      <c r="C178" s="122"/>
      <c r="D178" s="38"/>
      <c r="E178" s="58"/>
      <c r="F178" s="119"/>
    </row>
    <row r="179" spans="1:6" ht="26.25" thickBot="1">
      <c r="A179" s="18" t="s">
        <v>213</v>
      </c>
      <c r="B179" s="19" t="s">
        <v>214</v>
      </c>
      <c r="C179" s="20"/>
      <c r="D179" s="21"/>
      <c r="E179" s="22"/>
      <c r="F179" s="23">
        <f>+F180</f>
        <v>25832234</v>
      </c>
    </row>
    <row r="180" spans="1:6" ht="62.25" customHeight="1">
      <c r="A180" s="123" t="s">
        <v>215</v>
      </c>
      <c r="B180" s="118" t="s">
        <v>216</v>
      </c>
      <c r="C180" s="25" t="s">
        <v>16</v>
      </c>
      <c r="D180" s="59" t="s">
        <v>217</v>
      </c>
      <c r="E180" s="11">
        <v>25832234</v>
      </c>
      <c r="F180" s="120">
        <f>+E180</f>
        <v>25832234</v>
      </c>
    </row>
    <row r="181" spans="1:6" ht="13.5" thickBot="1">
      <c r="A181" s="123"/>
      <c r="B181" s="118"/>
      <c r="C181" s="25"/>
      <c r="D181" s="26"/>
      <c r="E181" s="11"/>
      <c r="F181" s="120"/>
    </row>
    <row r="182" spans="1:6" ht="26.25" thickBot="1">
      <c r="A182" s="18">
        <v>6.02</v>
      </c>
      <c r="B182" s="19" t="s">
        <v>218</v>
      </c>
      <c r="C182" s="20"/>
      <c r="D182" s="21"/>
      <c r="E182" s="22"/>
      <c r="F182" s="23">
        <f>+F183</f>
        <v>350000</v>
      </c>
    </row>
    <row r="183" spans="1:6" ht="38.25">
      <c r="A183" s="123" t="s">
        <v>219</v>
      </c>
      <c r="B183" s="118" t="s">
        <v>220</v>
      </c>
      <c r="C183" s="25" t="s">
        <v>25</v>
      </c>
      <c r="D183" s="132" t="s">
        <v>534</v>
      </c>
      <c r="E183" s="11">
        <v>350000</v>
      </c>
      <c r="F183" s="120">
        <f>+E183</f>
        <v>350000</v>
      </c>
    </row>
    <row r="184" spans="1:6" ht="13.5" thickBot="1">
      <c r="A184" s="123"/>
      <c r="B184" s="118"/>
      <c r="C184" s="25"/>
      <c r="D184" s="26"/>
      <c r="E184" s="11"/>
      <c r="F184" s="120"/>
    </row>
    <row r="185" spans="1:6" ht="13.5" thickBot="1">
      <c r="A185" s="18">
        <v>6.03</v>
      </c>
      <c r="B185" s="19" t="s">
        <v>221</v>
      </c>
      <c r="C185" s="20"/>
      <c r="D185" s="21"/>
      <c r="E185" s="22"/>
      <c r="F185" s="23">
        <f>+F186+F187</f>
        <v>50200000</v>
      </c>
    </row>
    <row r="186" spans="1:6" ht="26.25" customHeight="1">
      <c r="A186" s="60" t="s">
        <v>222</v>
      </c>
      <c r="B186" s="61" t="s">
        <v>223</v>
      </c>
      <c r="C186" s="25" t="s">
        <v>16</v>
      </c>
      <c r="D186" s="26" t="s">
        <v>543</v>
      </c>
      <c r="E186" s="11">
        <v>45200000</v>
      </c>
      <c r="F186" s="120">
        <f>+E186</f>
        <v>45200000</v>
      </c>
    </row>
    <row r="187" spans="1:6" ht="42.75" customHeight="1">
      <c r="A187" s="60" t="s">
        <v>224</v>
      </c>
      <c r="B187" s="61" t="s">
        <v>225</v>
      </c>
      <c r="C187" s="25" t="s">
        <v>16</v>
      </c>
      <c r="D187" s="132" t="s">
        <v>545</v>
      </c>
      <c r="E187" s="11">
        <v>5000000</v>
      </c>
      <c r="F187" s="120">
        <v>5000000</v>
      </c>
    </row>
    <row r="188" spans="1:6" ht="13.5" thickBot="1">
      <c r="A188" s="170"/>
      <c r="B188" s="171"/>
      <c r="C188" s="41"/>
      <c r="D188" s="172"/>
      <c r="E188" s="16"/>
      <c r="F188" s="163"/>
    </row>
    <row r="189" spans="1:6" ht="26.25" thickBot="1">
      <c r="A189" s="18">
        <v>6.06</v>
      </c>
      <c r="B189" s="19" t="s">
        <v>226</v>
      </c>
      <c r="C189" s="20"/>
      <c r="D189" s="21"/>
      <c r="E189" s="22"/>
      <c r="F189" s="23">
        <f>+F190</f>
        <v>55000000</v>
      </c>
    </row>
    <row r="190" spans="1:6" ht="42.75" customHeight="1">
      <c r="A190" s="60" t="s">
        <v>227</v>
      </c>
      <c r="B190" s="61" t="s">
        <v>228</v>
      </c>
      <c r="C190" s="25" t="s">
        <v>16</v>
      </c>
      <c r="D190" s="132" t="s">
        <v>544</v>
      </c>
      <c r="E190" s="11">
        <v>55000000</v>
      </c>
      <c r="F190" s="162">
        <f>+E190</f>
        <v>55000000</v>
      </c>
    </row>
    <row r="191" spans="1:6" ht="13.5" thickBot="1">
      <c r="A191" s="62"/>
      <c r="B191" s="63"/>
      <c r="C191" s="64"/>
      <c r="D191" s="65"/>
      <c r="E191" s="66"/>
      <c r="F191" s="67"/>
    </row>
    <row r="192" spans="1:6" ht="70.5" customHeight="1">
      <c r="A192" s="87" t="s">
        <v>229</v>
      </c>
      <c r="B192" s="88" t="s">
        <v>230</v>
      </c>
      <c r="C192" s="89"/>
      <c r="D192" s="89"/>
      <c r="E192" s="89"/>
      <c r="F192" s="89">
        <f>+F193</f>
        <v>9649200</v>
      </c>
    </row>
    <row r="193" spans="1:6" ht="89.25">
      <c r="A193" s="85" t="s">
        <v>231</v>
      </c>
      <c r="B193" s="86" t="s">
        <v>232</v>
      </c>
      <c r="C193" s="25" t="s">
        <v>25</v>
      </c>
      <c r="D193" s="168" t="s">
        <v>535</v>
      </c>
      <c r="E193" s="11">
        <v>9649200</v>
      </c>
      <c r="F193" s="162">
        <f>+E193</f>
        <v>9649200</v>
      </c>
    </row>
  </sheetData>
  <mergeCells count="68">
    <mergeCell ref="F167:F168"/>
    <mergeCell ref="B167:B168"/>
    <mergeCell ref="A167:A168"/>
    <mergeCell ref="F65:F67"/>
    <mergeCell ref="F85:F86"/>
    <mergeCell ref="F76:F80"/>
    <mergeCell ref="B106:B108"/>
    <mergeCell ref="F106:F108"/>
    <mergeCell ref="A109:A113"/>
    <mergeCell ref="B109:B113"/>
    <mergeCell ref="F109:F113"/>
    <mergeCell ref="A106:A108"/>
    <mergeCell ref="A129:A131"/>
    <mergeCell ref="B129:B131"/>
    <mergeCell ref="F129:F131"/>
    <mergeCell ref="A114:A115"/>
    <mergeCell ref="A1:F1"/>
    <mergeCell ref="A3:F3"/>
    <mergeCell ref="A4:F4"/>
    <mergeCell ref="A5:F5"/>
    <mergeCell ref="A6:A9"/>
    <mergeCell ref="B6:B9"/>
    <mergeCell ref="C6:D8"/>
    <mergeCell ref="E6:E9"/>
    <mergeCell ref="F6:F9"/>
    <mergeCell ref="A2:F2"/>
    <mergeCell ref="A47:A48"/>
    <mergeCell ref="B47:B48"/>
    <mergeCell ref="F47:F48"/>
    <mergeCell ref="B45:B46"/>
    <mergeCell ref="A45:A46"/>
    <mergeCell ref="F45:F46"/>
    <mergeCell ref="B114:B115"/>
    <mergeCell ref="F114:F115"/>
    <mergeCell ref="A124:A125"/>
    <mergeCell ref="B124:B125"/>
    <mergeCell ref="F124:F125"/>
    <mergeCell ref="F121:F122"/>
    <mergeCell ref="A146:A152"/>
    <mergeCell ref="B146:B152"/>
    <mergeCell ref="F146:F152"/>
    <mergeCell ref="A132:A135"/>
    <mergeCell ref="B132:B135"/>
    <mergeCell ref="F132:F135"/>
    <mergeCell ref="A138:A142"/>
    <mergeCell ref="B138:B142"/>
    <mergeCell ref="F138:F142"/>
    <mergeCell ref="B143:B145"/>
    <mergeCell ref="F143:F145"/>
    <mergeCell ref="A158:A159"/>
    <mergeCell ref="B158:B159"/>
    <mergeCell ref="F158:F159"/>
    <mergeCell ref="A153:A155"/>
    <mergeCell ref="B153:B155"/>
    <mergeCell ref="F153:F155"/>
    <mergeCell ref="A156:A157"/>
    <mergeCell ref="B156:B157"/>
    <mergeCell ref="F156:F157"/>
    <mergeCell ref="F52:F54"/>
    <mergeCell ref="B52:B54"/>
    <mergeCell ref="A52:A54"/>
    <mergeCell ref="F83:F84"/>
    <mergeCell ref="F90:F96"/>
    <mergeCell ref="A57:A60"/>
    <mergeCell ref="B57:B60"/>
    <mergeCell ref="F57:F60"/>
    <mergeCell ref="A76:A80"/>
    <mergeCell ref="B76:B80"/>
  </mergeCells>
  <pageMargins left="0.39370078740157483" right="0.39370078740157483" top="0.39370078740157483" bottom="0.3937007874015748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Gastos </vt:lpstr>
      <vt:lpstr>Justificaciones</vt:lpstr>
      <vt:lpstr>Justificaciones!Área_de_impresión</vt:lpstr>
    </vt:vector>
  </TitlesOfParts>
  <Company>Archivo Nacional de Costa 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Xinia Calderón Sánchez</dc:creator>
  <cp:lastModifiedBy>Maricela Cordero Vega</cp:lastModifiedBy>
  <cp:lastPrinted>2020-05-13T01:09:17Z</cp:lastPrinted>
  <dcterms:created xsi:type="dcterms:W3CDTF">2010-04-20T16:16:47Z</dcterms:created>
  <dcterms:modified xsi:type="dcterms:W3CDTF">2022-03-01T16:03:37Z</dcterms:modified>
</cp:coreProperties>
</file>