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cvega\OneDrive - DIRECCIÓN GENERAL ARCHIVO NACIONAL\Maricela\Año 2017 Oct 2016 a Set 2017\Página Web 2017\Al 30 setiembre 2017\"/>
    </mc:Choice>
  </mc:AlternateContent>
  <bookViews>
    <workbookView xWindow="0" yWindow="0" windowWidth="24000" windowHeight="9435"/>
  </bookViews>
  <sheets>
    <sheet name="Presupuesto global" sheetId="1" r:id="rId1"/>
    <sheet name="Transferencia" sheetId="2" r:id="rId2"/>
    <sheet name="Ing. propios" sheetId="3" r:id="rId3"/>
    <sheet name="Justif. IP" sheetId="4" r:id="rId4"/>
    <sheet name="Just. T" sheetId="5" r:id="rId5"/>
    <sheet name="Ingresos 2019 colones" sheetId="6" r:id="rId6"/>
    <sheet name="Ingresos 2019 miles" sheetId="7" r:id="rId7"/>
  </sheets>
  <externalReferences>
    <externalReference r:id="rId8"/>
    <externalReference r:id="rId9"/>
    <externalReference r:id="rId10"/>
    <externalReference r:id="rId11"/>
  </externalReferences>
  <definedNames>
    <definedName name="_ftnref1_1">[1]POL_!#REF!</definedName>
    <definedName name="_ftnref2_1">[1]POL_!#REF!</definedName>
    <definedName name="_xlnm.Print_Area" localSheetId="2">'Ing. propios'!$A$1:$F$257</definedName>
    <definedName name="_xlnm.Print_Area" localSheetId="0">'Presupuesto global'!$A$1:$F$257</definedName>
    <definedName name="_xlnm.Print_Area" localSheetId="1">Transferencia!$A$1:$F$257</definedName>
    <definedName name="Excel_BuiltIn_Print_Area_10">[1]PEP1!#REF!</definedName>
    <definedName name="Excel_BuiltIn_Print_Area_13">[1]PEP2!#REF!</definedName>
    <definedName name="Excel_BuiltIn_Print_Area_5_1">#REF!</definedName>
    <definedName name="Excel_BuiltIn_Print_Area_8_1">#REF!</definedName>
    <definedName name="Excel_BuiltIn_Print_Area_9_1">#REF!</definedName>
    <definedName name="Excel_BuiltIn_Print_Titles_4_1">#REF!,#REF!</definedName>
    <definedName name="_xlnm.Print_Titles" localSheetId="2">'Ing. propios'!$1:$8</definedName>
    <definedName name="_xlnm.Print_Titles" localSheetId="0">'Presupuesto global'!$1:$8</definedName>
    <definedName name="_xlnm.Print_Titles" localSheetId="1">Transferencia!$1:$8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51" i="7" l="1"/>
  <c r="K50" i="7"/>
  <c r="L48" i="7" s="1"/>
  <c r="K44" i="7"/>
  <c r="L43" i="7"/>
  <c r="M41" i="7" s="1"/>
  <c r="K39" i="7"/>
  <c r="L38" i="7"/>
  <c r="K36" i="7"/>
  <c r="K35" i="7"/>
  <c r="K34" i="7" s="1"/>
  <c r="K31" i="7"/>
  <c r="K28" i="7"/>
  <c r="K27" i="7"/>
  <c r="K24" i="7"/>
  <c r="K23" i="7"/>
  <c r="K22" i="7"/>
  <c r="K21" i="7"/>
  <c r="K14" i="7"/>
  <c r="K13" i="7" s="1"/>
  <c r="K12" i="7" s="1"/>
  <c r="L9" i="7" s="1"/>
  <c r="A2" i="7"/>
  <c r="Q63" i="6"/>
  <c r="Q62" i="6"/>
  <c r="Q61" i="6"/>
  <c r="P55" i="6"/>
  <c r="L48" i="6"/>
  <c r="M47" i="6"/>
  <c r="L43" i="6"/>
  <c r="M41" i="6"/>
  <c r="L38" i="6"/>
  <c r="K34" i="6"/>
  <c r="L33" i="6"/>
  <c r="P51" i="6" s="1"/>
  <c r="K31" i="6"/>
  <c r="P28" i="6"/>
  <c r="P26" i="6"/>
  <c r="K22" i="6"/>
  <c r="K20" i="6" s="1"/>
  <c r="K13" i="6"/>
  <c r="K12" i="6"/>
  <c r="L9" i="6"/>
  <c r="A2" i="6"/>
  <c r="L33" i="7" l="1"/>
  <c r="K20" i="7"/>
  <c r="M47" i="7"/>
  <c r="P25" i="6"/>
  <c r="P27" i="6" s="1"/>
  <c r="P29" i="6" s="1"/>
  <c r="K19" i="6"/>
  <c r="P22" i="6"/>
  <c r="M31" i="6"/>
  <c r="K19" i="7" l="1"/>
  <c r="M31" i="7"/>
  <c r="K18" i="6"/>
  <c r="K18" i="7" l="1"/>
  <c r="L16" i="6"/>
  <c r="L16" i="7" l="1"/>
  <c r="M8" i="6"/>
  <c r="M8" i="7" l="1"/>
  <c r="M53" i="6"/>
  <c r="N8" i="6"/>
  <c r="M53" i="7" l="1"/>
  <c r="N38" i="6"/>
  <c r="N13" i="6"/>
  <c r="N45" i="6"/>
  <c r="N24" i="6"/>
  <c r="N51" i="6"/>
  <c r="N44" i="6"/>
  <c r="N36" i="6"/>
  <c r="N23" i="6"/>
  <c r="K59" i="6"/>
  <c r="N35" i="6"/>
  <c r="N50" i="6"/>
  <c r="N48" i="6"/>
  <c r="N28" i="6"/>
  <c r="P53" i="6"/>
  <c r="P54" i="6" s="1"/>
  <c r="N21" i="6"/>
  <c r="N47" i="6"/>
  <c r="N39" i="6"/>
  <c r="N14" i="6"/>
  <c r="N41" i="6"/>
  <c r="N12" i="6"/>
  <c r="N22" i="6"/>
  <c r="N9" i="6"/>
  <c r="N33" i="6"/>
  <c r="N20" i="6"/>
  <c r="N43" i="6"/>
  <c r="P50" i="6"/>
  <c r="N34" i="6"/>
  <c r="N31" i="6"/>
  <c r="N19" i="6"/>
  <c r="N18" i="6"/>
  <c r="N16" i="6"/>
  <c r="N53" i="6" s="1"/>
  <c r="M56" i="7" l="1"/>
  <c r="N28" i="7"/>
  <c r="N24" i="7"/>
  <c r="N45" i="7"/>
  <c r="N9" i="7"/>
  <c r="N22" i="7"/>
  <c r="N43" i="7"/>
  <c r="N50" i="7"/>
  <c r="N14" i="7"/>
  <c r="N13" i="7"/>
  <c r="N21" i="7"/>
  <c r="N35" i="7"/>
  <c r="N34" i="7"/>
  <c r="N41" i="7"/>
  <c r="N12" i="7"/>
  <c r="N44" i="7"/>
  <c r="N51" i="7"/>
  <c r="N36" i="7"/>
  <c r="N23" i="7"/>
  <c r="N47" i="7"/>
  <c r="N48" i="7"/>
  <c r="N20" i="7"/>
  <c r="N33" i="7"/>
  <c r="N31" i="7"/>
  <c r="N19" i="7"/>
  <c r="N18" i="7"/>
  <c r="N16" i="7"/>
  <c r="N8" i="7"/>
  <c r="N53" i="7" l="1"/>
  <c r="F166" i="5" l="1"/>
  <c r="F165" i="5" s="1"/>
  <c r="F163" i="5" s="1"/>
  <c r="E148" i="5"/>
  <c r="E147" i="5"/>
  <c r="E146" i="5"/>
  <c r="E145" i="5"/>
  <c r="E144" i="5"/>
  <c r="E143" i="5"/>
  <c r="E142" i="5"/>
  <c r="E141" i="5"/>
  <c r="F141" i="5" s="1"/>
  <c r="E137" i="5"/>
  <c r="E136" i="5"/>
  <c r="E135" i="5"/>
  <c r="E134" i="5"/>
  <c r="E133" i="5"/>
  <c r="E132" i="5"/>
  <c r="E131" i="5"/>
  <c r="F131" i="5" s="1"/>
  <c r="F123" i="5"/>
  <c r="F112" i="5"/>
  <c r="F107" i="5"/>
  <c r="E103" i="5"/>
  <c r="E102" i="5"/>
  <c r="E101" i="5"/>
  <c r="E100" i="5"/>
  <c r="E99" i="5"/>
  <c r="E98" i="5"/>
  <c r="E97" i="5"/>
  <c r="F92" i="5"/>
  <c r="F81" i="5"/>
  <c r="F68" i="5"/>
  <c r="F65" i="5"/>
  <c r="F63" i="5"/>
  <c r="F55" i="5"/>
  <c r="F52" i="5"/>
  <c r="E48" i="5"/>
  <c r="F47" i="5"/>
  <c r="E46" i="5"/>
  <c r="F43" i="5"/>
  <c r="F42" i="5"/>
  <c r="F41" i="5"/>
  <c r="F40" i="5" s="1"/>
  <c r="F36" i="5"/>
  <c r="F35" i="5"/>
  <c r="F34" i="5"/>
  <c r="F33" i="5"/>
  <c r="F32" i="5" s="1"/>
  <c r="F30" i="5"/>
  <c r="F29" i="5"/>
  <c r="F28" i="5" s="1"/>
  <c r="F26" i="5"/>
  <c r="F25" i="5"/>
  <c r="F24" i="5"/>
  <c r="F23" i="5"/>
  <c r="F22" i="5"/>
  <c r="F21" i="5" s="1"/>
  <c r="F19" i="5"/>
  <c r="F18" i="5" s="1"/>
  <c r="F16" i="5"/>
  <c r="F15" i="5"/>
  <c r="F14" i="5"/>
  <c r="E9" i="5"/>
  <c r="F130" i="5" l="1"/>
  <c r="F51" i="5"/>
  <c r="F97" i="5"/>
  <c r="F91" i="5" s="1"/>
  <c r="F89" i="5" s="1"/>
  <c r="F38" i="5"/>
  <c r="F12" i="5"/>
  <c r="F9" i="5" l="1"/>
  <c r="F130" i="4"/>
  <c r="F127" i="4"/>
  <c r="F124" i="4"/>
  <c r="E120" i="4"/>
  <c r="F120" i="4" s="1"/>
  <c r="F119" i="4" s="1"/>
  <c r="F115" i="4"/>
  <c r="F112" i="4"/>
  <c r="F103" i="4"/>
  <c r="F90" i="4"/>
  <c r="F84" i="4"/>
  <c r="F79" i="4"/>
  <c r="F74" i="4"/>
  <c r="F69" i="4"/>
  <c r="F60" i="4"/>
  <c r="F47" i="4" s="1"/>
  <c r="F55" i="4"/>
  <c r="F52" i="4"/>
  <c r="F42" i="4"/>
  <c r="F39" i="4"/>
  <c r="E32" i="4"/>
  <c r="F32" i="4" s="1"/>
  <c r="F31" i="4"/>
  <c r="F28" i="4" s="1"/>
  <c r="F18" i="4"/>
  <c r="F11" i="4"/>
  <c r="F101" i="4" l="1"/>
  <c r="F99" i="4" s="1"/>
  <c r="F16" i="4"/>
  <c r="F9" i="4" s="1"/>
  <c r="E9" i="4"/>
  <c r="C5" i="2" l="1"/>
  <c r="K257" i="1"/>
  <c r="J257" i="1"/>
  <c r="I257" i="1"/>
  <c r="H257" i="1"/>
  <c r="M257" i="1" s="1"/>
  <c r="K256" i="1"/>
  <c r="J256" i="1"/>
  <c r="I256" i="1"/>
  <c r="H256" i="1"/>
  <c r="K255" i="1"/>
  <c r="J255" i="1"/>
  <c r="I255" i="1"/>
  <c r="H255" i="1"/>
  <c r="M255" i="1" s="1"/>
  <c r="M254" i="1"/>
  <c r="K254" i="1"/>
  <c r="J254" i="1"/>
  <c r="I254" i="1"/>
  <c r="H254" i="1"/>
  <c r="K253" i="1"/>
  <c r="J253" i="1"/>
  <c r="I253" i="1"/>
  <c r="H253" i="1"/>
  <c r="K252" i="1"/>
  <c r="J252" i="1"/>
  <c r="I252" i="1"/>
  <c r="H252" i="1"/>
  <c r="K251" i="1"/>
  <c r="J251" i="1"/>
  <c r="I251" i="1"/>
  <c r="H251" i="1"/>
  <c r="M250" i="1"/>
  <c r="K250" i="1"/>
  <c r="J250" i="1"/>
  <c r="I250" i="1"/>
  <c r="H250" i="1"/>
  <c r="L250" i="1" s="1"/>
  <c r="K249" i="1"/>
  <c r="J249" i="1"/>
  <c r="L249" i="1" s="1"/>
  <c r="I249" i="1"/>
  <c r="H249" i="1"/>
  <c r="M249" i="1" s="1"/>
  <c r="K248" i="1"/>
  <c r="J248" i="1"/>
  <c r="I248" i="1"/>
  <c r="H248" i="1"/>
  <c r="K247" i="1"/>
  <c r="J247" i="1"/>
  <c r="I247" i="1"/>
  <c r="H247" i="1"/>
  <c r="M247" i="1" s="1"/>
  <c r="K246" i="1"/>
  <c r="J246" i="1"/>
  <c r="I246" i="1"/>
  <c r="H246" i="1"/>
  <c r="M246" i="1" s="1"/>
  <c r="K245" i="1"/>
  <c r="J245" i="1"/>
  <c r="I245" i="1"/>
  <c r="H245" i="1"/>
  <c r="K244" i="1"/>
  <c r="J244" i="1"/>
  <c r="I244" i="1"/>
  <c r="H244" i="1"/>
  <c r="M243" i="1"/>
  <c r="K243" i="1"/>
  <c r="J243" i="1"/>
  <c r="I243" i="1"/>
  <c r="H243" i="1"/>
  <c r="L243" i="1" s="1"/>
  <c r="K242" i="1"/>
  <c r="J242" i="1"/>
  <c r="L242" i="1" s="1"/>
  <c r="I242" i="1"/>
  <c r="H242" i="1"/>
  <c r="M242" i="1" s="1"/>
  <c r="K241" i="1"/>
  <c r="J241" i="1"/>
  <c r="I241" i="1"/>
  <c r="H241" i="1"/>
  <c r="M241" i="1" s="1"/>
  <c r="K240" i="1"/>
  <c r="J240" i="1"/>
  <c r="I240" i="1"/>
  <c r="H240" i="1"/>
  <c r="K239" i="1"/>
  <c r="J239" i="1"/>
  <c r="I239" i="1"/>
  <c r="H239" i="1"/>
  <c r="L238" i="1"/>
  <c r="K238" i="1"/>
  <c r="J238" i="1"/>
  <c r="I238" i="1"/>
  <c r="H238" i="1"/>
  <c r="M238" i="1" s="1"/>
  <c r="K237" i="1"/>
  <c r="J237" i="1"/>
  <c r="I237" i="1"/>
  <c r="H237" i="1"/>
  <c r="M237" i="1" s="1"/>
  <c r="K236" i="1"/>
  <c r="J236" i="1"/>
  <c r="I236" i="1"/>
  <c r="H236" i="1"/>
  <c r="M235" i="1"/>
  <c r="K235" i="1"/>
  <c r="J235" i="1"/>
  <c r="I235" i="1"/>
  <c r="H235" i="1"/>
  <c r="L235" i="1" s="1"/>
  <c r="K234" i="1"/>
  <c r="J234" i="1"/>
  <c r="I234" i="1"/>
  <c r="H234" i="1"/>
  <c r="M234" i="1" s="1"/>
  <c r="K233" i="1"/>
  <c r="J233" i="1"/>
  <c r="I233" i="1"/>
  <c r="H233" i="1"/>
  <c r="K232" i="1"/>
  <c r="J232" i="1"/>
  <c r="I232" i="1"/>
  <c r="H232" i="1"/>
  <c r="K231" i="1"/>
  <c r="J231" i="1"/>
  <c r="I231" i="1"/>
  <c r="H231" i="1"/>
  <c r="M231" i="1" s="1"/>
  <c r="K230" i="1"/>
  <c r="J230" i="1"/>
  <c r="I230" i="1"/>
  <c r="H230" i="1"/>
  <c r="M230" i="1" s="1"/>
  <c r="K229" i="1"/>
  <c r="J229" i="1"/>
  <c r="I229" i="1"/>
  <c r="H229" i="1"/>
  <c r="M229" i="1" s="1"/>
  <c r="K228" i="1"/>
  <c r="J228" i="1"/>
  <c r="I228" i="1"/>
  <c r="H228" i="1"/>
  <c r="K227" i="1"/>
  <c r="J227" i="1"/>
  <c r="I227" i="1"/>
  <c r="H227" i="1"/>
  <c r="L227" i="1" s="1"/>
  <c r="M226" i="1"/>
  <c r="K226" i="1"/>
  <c r="J226" i="1"/>
  <c r="I226" i="1"/>
  <c r="H226" i="1"/>
  <c r="K225" i="1"/>
  <c r="J225" i="1"/>
  <c r="I225" i="1"/>
  <c r="H225" i="1"/>
  <c r="M225" i="1" s="1"/>
  <c r="K224" i="1"/>
  <c r="J224" i="1"/>
  <c r="I224" i="1"/>
  <c r="H224" i="1"/>
  <c r="K223" i="1"/>
  <c r="J223" i="1"/>
  <c r="I223" i="1"/>
  <c r="H223" i="1"/>
  <c r="M223" i="1" s="1"/>
  <c r="M222" i="1"/>
  <c r="K222" i="1"/>
  <c r="J222" i="1"/>
  <c r="I222" i="1"/>
  <c r="H222" i="1"/>
  <c r="K221" i="1"/>
  <c r="J221" i="1"/>
  <c r="I221" i="1"/>
  <c r="H221" i="1"/>
  <c r="K220" i="1"/>
  <c r="J220" i="1"/>
  <c r="I220" i="1"/>
  <c r="H220" i="1"/>
  <c r="K219" i="1"/>
  <c r="J219" i="1"/>
  <c r="I219" i="1"/>
  <c r="H219" i="1"/>
  <c r="M218" i="1"/>
  <c r="K218" i="1"/>
  <c r="J218" i="1"/>
  <c r="I218" i="1"/>
  <c r="H218" i="1"/>
  <c r="L218" i="1" s="1"/>
  <c r="K217" i="1"/>
  <c r="J217" i="1"/>
  <c r="L217" i="1" s="1"/>
  <c r="I217" i="1"/>
  <c r="H217" i="1"/>
  <c r="M217" i="1" s="1"/>
  <c r="K216" i="1"/>
  <c r="J216" i="1"/>
  <c r="I216" i="1"/>
  <c r="H216" i="1"/>
  <c r="L215" i="1"/>
  <c r="K215" i="1"/>
  <c r="J215" i="1"/>
  <c r="I215" i="1"/>
  <c r="H215" i="1"/>
  <c r="M215" i="1" s="1"/>
  <c r="M214" i="1"/>
  <c r="K214" i="1"/>
  <c r="J214" i="1"/>
  <c r="I214" i="1"/>
  <c r="H214" i="1"/>
  <c r="K213" i="1"/>
  <c r="J213" i="1"/>
  <c r="I213" i="1"/>
  <c r="H213" i="1"/>
  <c r="K212" i="1"/>
  <c r="J212" i="1"/>
  <c r="I212" i="1"/>
  <c r="H212" i="1"/>
  <c r="K211" i="1"/>
  <c r="J211" i="1"/>
  <c r="I211" i="1"/>
  <c r="H211" i="1"/>
  <c r="M211" i="1" s="1"/>
  <c r="M210" i="1"/>
  <c r="K210" i="1"/>
  <c r="J210" i="1"/>
  <c r="I210" i="1"/>
  <c r="H210" i="1"/>
  <c r="K209" i="1"/>
  <c r="J209" i="1"/>
  <c r="I209" i="1"/>
  <c r="L209" i="1" s="1"/>
  <c r="H209" i="1"/>
  <c r="M209" i="1" s="1"/>
  <c r="K208" i="1"/>
  <c r="J208" i="1"/>
  <c r="I208" i="1"/>
  <c r="H208" i="1"/>
  <c r="K207" i="1"/>
  <c r="J207" i="1"/>
  <c r="I207" i="1"/>
  <c r="H207" i="1"/>
  <c r="K206" i="1"/>
  <c r="J206" i="1"/>
  <c r="I206" i="1"/>
  <c r="H206" i="1"/>
  <c r="M206" i="1" s="1"/>
  <c r="K205" i="1"/>
  <c r="J205" i="1"/>
  <c r="I205" i="1"/>
  <c r="H205" i="1"/>
  <c r="M205" i="1" s="1"/>
  <c r="K204" i="1"/>
  <c r="J204" i="1"/>
  <c r="I204" i="1"/>
  <c r="H204" i="1"/>
  <c r="M203" i="1"/>
  <c r="K203" i="1"/>
  <c r="J203" i="1"/>
  <c r="I203" i="1"/>
  <c r="H203" i="1"/>
  <c r="L203" i="1" s="1"/>
  <c r="K202" i="1"/>
  <c r="J202" i="1"/>
  <c r="L202" i="1" s="1"/>
  <c r="I202" i="1"/>
  <c r="H202" i="1"/>
  <c r="M202" i="1" s="1"/>
  <c r="K201" i="1"/>
  <c r="J201" i="1"/>
  <c r="I201" i="1"/>
  <c r="H201" i="1"/>
  <c r="K200" i="1"/>
  <c r="J200" i="1"/>
  <c r="I200" i="1"/>
  <c r="H200" i="1"/>
  <c r="K199" i="1"/>
  <c r="J199" i="1"/>
  <c r="I199" i="1"/>
  <c r="H199" i="1"/>
  <c r="M199" i="1" s="1"/>
  <c r="M198" i="1"/>
  <c r="K198" i="1"/>
  <c r="J198" i="1"/>
  <c r="I198" i="1"/>
  <c r="H198" i="1"/>
  <c r="K197" i="1"/>
  <c r="J197" i="1"/>
  <c r="I197" i="1"/>
  <c r="H197" i="1"/>
  <c r="M197" i="1" s="1"/>
  <c r="K196" i="1"/>
  <c r="J196" i="1"/>
  <c r="I196" i="1"/>
  <c r="H196" i="1"/>
  <c r="K195" i="1"/>
  <c r="J195" i="1"/>
  <c r="I195" i="1"/>
  <c r="H195" i="1"/>
  <c r="M194" i="1"/>
  <c r="K194" i="1"/>
  <c r="J194" i="1"/>
  <c r="I194" i="1"/>
  <c r="H194" i="1"/>
  <c r="K193" i="1"/>
  <c r="J193" i="1"/>
  <c r="I193" i="1"/>
  <c r="H193" i="1"/>
  <c r="M193" i="1" s="1"/>
  <c r="K192" i="1"/>
  <c r="J192" i="1"/>
  <c r="I192" i="1"/>
  <c r="H192" i="1"/>
  <c r="L191" i="1"/>
  <c r="K191" i="1"/>
  <c r="J191" i="1"/>
  <c r="I191" i="1"/>
  <c r="H191" i="1"/>
  <c r="M191" i="1" s="1"/>
  <c r="K190" i="1"/>
  <c r="J190" i="1"/>
  <c r="I190" i="1"/>
  <c r="H190" i="1"/>
  <c r="M190" i="1" s="1"/>
  <c r="K189" i="1"/>
  <c r="J189" i="1"/>
  <c r="I189" i="1"/>
  <c r="H189" i="1"/>
  <c r="K188" i="1"/>
  <c r="J188" i="1"/>
  <c r="I188" i="1"/>
  <c r="H188" i="1"/>
  <c r="K187" i="1"/>
  <c r="J187" i="1"/>
  <c r="I187" i="1"/>
  <c r="H187" i="1"/>
  <c r="K186" i="1"/>
  <c r="L186" i="1" s="1"/>
  <c r="J186" i="1"/>
  <c r="I186" i="1"/>
  <c r="H186" i="1"/>
  <c r="M186" i="1" s="1"/>
  <c r="K185" i="1"/>
  <c r="J185" i="1"/>
  <c r="I185" i="1"/>
  <c r="H185" i="1"/>
  <c r="M185" i="1" s="1"/>
  <c r="K184" i="1"/>
  <c r="J184" i="1"/>
  <c r="I184" i="1"/>
  <c r="H184" i="1"/>
  <c r="M183" i="1"/>
  <c r="K183" i="1"/>
  <c r="J183" i="1"/>
  <c r="I183" i="1"/>
  <c r="H183" i="1"/>
  <c r="L183" i="1" s="1"/>
  <c r="M182" i="1"/>
  <c r="K182" i="1"/>
  <c r="J182" i="1"/>
  <c r="L182" i="1" s="1"/>
  <c r="I182" i="1"/>
  <c r="H182" i="1"/>
  <c r="K181" i="1"/>
  <c r="J181" i="1"/>
  <c r="I181" i="1"/>
  <c r="H181" i="1"/>
  <c r="K180" i="1"/>
  <c r="J180" i="1"/>
  <c r="I180" i="1"/>
  <c r="H180" i="1"/>
  <c r="L179" i="1"/>
  <c r="K179" i="1"/>
  <c r="J179" i="1"/>
  <c r="I179" i="1"/>
  <c r="H179" i="1"/>
  <c r="M179" i="1" s="1"/>
  <c r="K178" i="1"/>
  <c r="J178" i="1"/>
  <c r="I178" i="1"/>
  <c r="H178" i="1"/>
  <c r="M178" i="1" s="1"/>
  <c r="K177" i="1"/>
  <c r="J177" i="1"/>
  <c r="I177" i="1"/>
  <c r="H177" i="1"/>
  <c r="M177" i="1" s="1"/>
  <c r="K176" i="1"/>
  <c r="J176" i="1"/>
  <c r="I176" i="1"/>
  <c r="H176" i="1"/>
  <c r="K175" i="1"/>
  <c r="J175" i="1"/>
  <c r="I175" i="1"/>
  <c r="H175" i="1"/>
  <c r="K174" i="1"/>
  <c r="L174" i="1" s="1"/>
  <c r="J174" i="1"/>
  <c r="I174" i="1"/>
  <c r="H174" i="1"/>
  <c r="M174" i="1" s="1"/>
  <c r="K173" i="1"/>
  <c r="J173" i="1"/>
  <c r="I173" i="1"/>
  <c r="H173" i="1"/>
  <c r="M173" i="1" s="1"/>
  <c r="K172" i="1"/>
  <c r="K8" i="1" s="1"/>
  <c r="J172" i="1"/>
  <c r="I172" i="1"/>
  <c r="H172" i="1"/>
  <c r="M171" i="1"/>
  <c r="K171" i="1"/>
  <c r="J171" i="1"/>
  <c r="I171" i="1"/>
  <c r="H171" i="1"/>
  <c r="L171" i="1" s="1"/>
  <c r="M170" i="1"/>
  <c r="K170" i="1"/>
  <c r="J170" i="1"/>
  <c r="L170" i="1" s="1"/>
  <c r="I170" i="1"/>
  <c r="H170" i="1"/>
  <c r="K169" i="1"/>
  <c r="J169" i="1"/>
  <c r="I169" i="1"/>
  <c r="H169" i="1"/>
  <c r="K168" i="1"/>
  <c r="J168" i="1"/>
  <c r="I168" i="1"/>
  <c r="H168" i="1"/>
  <c r="M167" i="1"/>
  <c r="K167" i="1"/>
  <c r="J167" i="1"/>
  <c r="I167" i="1"/>
  <c r="H167" i="1"/>
  <c r="K166" i="1"/>
  <c r="J166" i="1"/>
  <c r="I166" i="1"/>
  <c r="L166" i="1" s="1"/>
  <c r="H166" i="1"/>
  <c r="M166" i="1" s="1"/>
  <c r="K165" i="1"/>
  <c r="J165" i="1"/>
  <c r="I165" i="1"/>
  <c r="H165" i="1"/>
  <c r="K164" i="1"/>
  <c r="J164" i="1"/>
  <c r="I164" i="1"/>
  <c r="H164" i="1"/>
  <c r="M163" i="1"/>
  <c r="K163" i="1"/>
  <c r="J163" i="1"/>
  <c r="I163" i="1"/>
  <c r="H163" i="1"/>
  <c r="L162" i="1"/>
  <c r="K162" i="1"/>
  <c r="J162" i="1"/>
  <c r="I162" i="1"/>
  <c r="H162" i="1"/>
  <c r="M162" i="1" s="1"/>
  <c r="K161" i="1"/>
  <c r="J161" i="1"/>
  <c r="I161" i="1"/>
  <c r="H161" i="1"/>
  <c r="K160" i="1"/>
  <c r="J160" i="1"/>
  <c r="I160" i="1"/>
  <c r="H160" i="1"/>
  <c r="L160" i="1" s="1"/>
  <c r="K159" i="1"/>
  <c r="J159" i="1"/>
  <c r="I159" i="1"/>
  <c r="H159" i="1"/>
  <c r="M159" i="1" s="1"/>
  <c r="M158" i="1"/>
  <c r="K158" i="1"/>
  <c r="J158" i="1"/>
  <c r="I158" i="1"/>
  <c r="H158" i="1"/>
  <c r="K157" i="1"/>
  <c r="J157" i="1"/>
  <c r="I157" i="1"/>
  <c r="H157" i="1"/>
  <c r="K156" i="1"/>
  <c r="J156" i="1"/>
  <c r="I156" i="1"/>
  <c r="H156" i="1"/>
  <c r="M155" i="1"/>
  <c r="K155" i="1"/>
  <c r="J155" i="1"/>
  <c r="I155" i="1"/>
  <c r="H155" i="1"/>
  <c r="K154" i="1"/>
  <c r="J154" i="1"/>
  <c r="I154" i="1"/>
  <c r="L154" i="1" s="1"/>
  <c r="H154" i="1"/>
  <c r="M154" i="1" s="1"/>
  <c r="K153" i="1"/>
  <c r="J153" i="1"/>
  <c r="I153" i="1"/>
  <c r="H153" i="1"/>
  <c r="K152" i="1"/>
  <c r="J152" i="1"/>
  <c r="I152" i="1"/>
  <c r="H152" i="1"/>
  <c r="M151" i="1"/>
  <c r="K151" i="1"/>
  <c r="J151" i="1"/>
  <c r="I151" i="1"/>
  <c r="H151" i="1"/>
  <c r="M150" i="1"/>
  <c r="K150" i="1"/>
  <c r="L150" i="1" s="1"/>
  <c r="J150" i="1"/>
  <c r="I150" i="1"/>
  <c r="H150" i="1"/>
  <c r="K149" i="1"/>
  <c r="J149" i="1"/>
  <c r="I149" i="1"/>
  <c r="H149" i="1"/>
  <c r="M148" i="1"/>
  <c r="K148" i="1"/>
  <c r="J148" i="1"/>
  <c r="I148" i="1"/>
  <c r="H148" i="1"/>
  <c r="L148" i="1" s="1"/>
  <c r="K147" i="1"/>
  <c r="J147" i="1"/>
  <c r="I147" i="1"/>
  <c r="H147" i="1"/>
  <c r="M147" i="1" s="1"/>
  <c r="M146" i="1"/>
  <c r="K146" i="1"/>
  <c r="J146" i="1"/>
  <c r="I146" i="1"/>
  <c r="H146" i="1"/>
  <c r="K145" i="1"/>
  <c r="J145" i="1"/>
  <c r="I145" i="1"/>
  <c r="H145" i="1"/>
  <c r="K144" i="1"/>
  <c r="J144" i="1"/>
  <c r="I144" i="1"/>
  <c r="H144" i="1"/>
  <c r="M144" i="1" s="1"/>
  <c r="M143" i="1"/>
  <c r="K143" i="1"/>
  <c r="J143" i="1"/>
  <c r="I143" i="1"/>
  <c r="H143" i="1"/>
  <c r="K142" i="1"/>
  <c r="J142" i="1"/>
  <c r="I142" i="1"/>
  <c r="L142" i="1" s="1"/>
  <c r="H142" i="1"/>
  <c r="M142" i="1" s="1"/>
  <c r="K141" i="1"/>
  <c r="J141" i="1"/>
  <c r="I141" i="1"/>
  <c r="H141" i="1"/>
  <c r="K140" i="1"/>
  <c r="J140" i="1"/>
  <c r="I140" i="1"/>
  <c r="H140" i="1"/>
  <c r="K139" i="1"/>
  <c r="J139" i="1"/>
  <c r="I139" i="1"/>
  <c r="H139" i="1"/>
  <c r="M139" i="1" s="1"/>
  <c r="M138" i="1"/>
  <c r="K138" i="1"/>
  <c r="J138" i="1"/>
  <c r="I138" i="1"/>
  <c r="H138" i="1"/>
  <c r="K137" i="1"/>
  <c r="J137" i="1"/>
  <c r="I137" i="1"/>
  <c r="H137" i="1"/>
  <c r="M136" i="1"/>
  <c r="K136" i="1"/>
  <c r="J136" i="1"/>
  <c r="I136" i="1"/>
  <c r="H136" i="1"/>
  <c r="K135" i="1"/>
  <c r="J135" i="1"/>
  <c r="I135" i="1"/>
  <c r="H135" i="1"/>
  <c r="M135" i="1" s="1"/>
  <c r="K134" i="1"/>
  <c r="J134" i="1"/>
  <c r="I134" i="1"/>
  <c r="H134" i="1"/>
  <c r="M134" i="1" s="1"/>
  <c r="K133" i="1"/>
  <c r="J133" i="1"/>
  <c r="I133" i="1"/>
  <c r="H133" i="1"/>
  <c r="K132" i="1"/>
  <c r="J132" i="1"/>
  <c r="I132" i="1"/>
  <c r="H132" i="1"/>
  <c r="M131" i="1"/>
  <c r="K131" i="1"/>
  <c r="J131" i="1"/>
  <c r="I131" i="1"/>
  <c r="H131" i="1"/>
  <c r="K130" i="1"/>
  <c r="J130" i="1"/>
  <c r="I130" i="1"/>
  <c r="H130" i="1"/>
  <c r="M130" i="1" s="1"/>
  <c r="K129" i="1"/>
  <c r="J129" i="1"/>
  <c r="I129" i="1"/>
  <c r="H129" i="1"/>
  <c r="K128" i="1"/>
  <c r="J128" i="1"/>
  <c r="I128" i="1"/>
  <c r="H128" i="1"/>
  <c r="K127" i="1"/>
  <c r="L127" i="1" s="1"/>
  <c r="J127" i="1"/>
  <c r="I127" i="1"/>
  <c r="H127" i="1"/>
  <c r="M127" i="1" s="1"/>
  <c r="M126" i="1"/>
  <c r="K126" i="1"/>
  <c r="J126" i="1"/>
  <c r="I126" i="1"/>
  <c r="H126" i="1"/>
  <c r="K125" i="1"/>
  <c r="J125" i="1"/>
  <c r="I125" i="1"/>
  <c r="H125" i="1"/>
  <c r="M124" i="1"/>
  <c r="K124" i="1"/>
  <c r="J124" i="1"/>
  <c r="I124" i="1"/>
  <c r="H124" i="1"/>
  <c r="K123" i="1"/>
  <c r="J123" i="1"/>
  <c r="I123" i="1"/>
  <c r="H123" i="1"/>
  <c r="M123" i="1" s="1"/>
  <c r="K122" i="1"/>
  <c r="J122" i="1"/>
  <c r="I122" i="1"/>
  <c r="H122" i="1"/>
  <c r="M122" i="1" s="1"/>
  <c r="K121" i="1"/>
  <c r="J121" i="1"/>
  <c r="I121" i="1"/>
  <c r="H121" i="1"/>
  <c r="K120" i="1"/>
  <c r="J120" i="1"/>
  <c r="I120" i="1"/>
  <c r="H120" i="1"/>
  <c r="M119" i="1"/>
  <c r="K119" i="1"/>
  <c r="J119" i="1"/>
  <c r="I119" i="1"/>
  <c r="H119" i="1"/>
  <c r="K118" i="1"/>
  <c r="J118" i="1"/>
  <c r="I118" i="1"/>
  <c r="H118" i="1"/>
  <c r="M118" i="1" s="1"/>
  <c r="K117" i="1"/>
  <c r="J117" i="1"/>
  <c r="I117" i="1"/>
  <c r="H117" i="1"/>
  <c r="K116" i="1"/>
  <c r="J116" i="1"/>
  <c r="I116" i="1"/>
  <c r="H116" i="1"/>
  <c r="M116" i="1" s="1"/>
  <c r="K115" i="1"/>
  <c r="L115" i="1" s="1"/>
  <c r="J115" i="1"/>
  <c r="I115" i="1"/>
  <c r="H115" i="1"/>
  <c r="M115" i="1" s="1"/>
  <c r="M114" i="1"/>
  <c r="K114" i="1"/>
  <c r="J114" i="1"/>
  <c r="I114" i="1"/>
  <c r="H114" i="1"/>
  <c r="K113" i="1"/>
  <c r="J113" i="1"/>
  <c r="I113" i="1"/>
  <c r="H113" i="1"/>
  <c r="M112" i="1"/>
  <c r="K112" i="1"/>
  <c r="J112" i="1"/>
  <c r="I112" i="1"/>
  <c r="H112" i="1"/>
  <c r="K111" i="1"/>
  <c r="J111" i="1"/>
  <c r="I111" i="1"/>
  <c r="H111" i="1"/>
  <c r="M111" i="1" s="1"/>
  <c r="K110" i="1"/>
  <c r="J110" i="1"/>
  <c r="I110" i="1"/>
  <c r="H110" i="1"/>
  <c r="M110" i="1" s="1"/>
  <c r="K109" i="1"/>
  <c r="J109" i="1"/>
  <c r="I109" i="1"/>
  <c r="H109" i="1"/>
  <c r="K108" i="1"/>
  <c r="J108" i="1"/>
  <c r="I108" i="1"/>
  <c r="H108" i="1"/>
  <c r="M107" i="1"/>
  <c r="K107" i="1"/>
  <c r="J107" i="1"/>
  <c r="I107" i="1"/>
  <c r="L107" i="1" s="1"/>
  <c r="H107" i="1"/>
  <c r="K106" i="1"/>
  <c r="J106" i="1"/>
  <c r="L106" i="1" s="1"/>
  <c r="I106" i="1"/>
  <c r="H106" i="1"/>
  <c r="M106" i="1" s="1"/>
  <c r="K105" i="1"/>
  <c r="J105" i="1"/>
  <c r="I105" i="1"/>
  <c r="H105" i="1"/>
  <c r="M104" i="1"/>
  <c r="K104" i="1"/>
  <c r="J104" i="1"/>
  <c r="I104" i="1"/>
  <c r="H104" i="1"/>
  <c r="K103" i="1"/>
  <c r="J103" i="1"/>
  <c r="I103" i="1"/>
  <c r="H103" i="1"/>
  <c r="M103" i="1" s="1"/>
  <c r="K102" i="1"/>
  <c r="J102" i="1"/>
  <c r="I102" i="1"/>
  <c r="L102" i="1" s="1"/>
  <c r="H102" i="1"/>
  <c r="M102" i="1" s="1"/>
  <c r="K101" i="1"/>
  <c r="J101" i="1"/>
  <c r="I101" i="1"/>
  <c r="H101" i="1"/>
  <c r="K100" i="1"/>
  <c r="J100" i="1"/>
  <c r="I100" i="1"/>
  <c r="H100" i="1"/>
  <c r="K99" i="1"/>
  <c r="J99" i="1"/>
  <c r="I99" i="1"/>
  <c r="H99" i="1"/>
  <c r="M99" i="1" s="1"/>
  <c r="K98" i="1"/>
  <c r="J98" i="1"/>
  <c r="I98" i="1"/>
  <c r="H98" i="1"/>
  <c r="L98" i="1" s="1"/>
  <c r="K97" i="1"/>
  <c r="J97" i="1"/>
  <c r="I97" i="1"/>
  <c r="H97" i="1"/>
  <c r="K96" i="1"/>
  <c r="J96" i="1"/>
  <c r="I96" i="1"/>
  <c r="H96" i="1"/>
  <c r="L96" i="1" s="1"/>
  <c r="K95" i="1"/>
  <c r="J95" i="1"/>
  <c r="I95" i="1"/>
  <c r="H95" i="1"/>
  <c r="M95" i="1" s="1"/>
  <c r="K94" i="1"/>
  <c r="J94" i="1"/>
  <c r="I94" i="1"/>
  <c r="H94" i="1"/>
  <c r="M94" i="1" s="1"/>
  <c r="K93" i="1"/>
  <c r="J93" i="1"/>
  <c r="I93" i="1"/>
  <c r="H93" i="1"/>
  <c r="M92" i="1"/>
  <c r="K92" i="1"/>
  <c r="J92" i="1"/>
  <c r="I92" i="1"/>
  <c r="H92" i="1"/>
  <c r="K91" i="1"/>
  <c r="J91" i="1"/>
  <c r="I91" i="1"/>
  <c r="H91" i="1"/>
  <c r="M91" i="1" s="1"/>
  <c r="K90" i="1"/>
  <c r="J90" i="1"/>
  <c r="I90" i="1"/>
  <c r="L90" i="1" s="1"/>
  <c r="H90" i="1"/>
  <c r="M90" i="1" s="1"/>
  <c r="K89" i="1"/>
  <c r="J89" i="1"/>
  <c r="I89" i="1"/>
  <c r="H89" i="1"/>
  <c r="K88" i="1"/>
  <c r="J88" i="1"/>
  <c r="I88" i="1"/>
  <c r="H88" i="1"/>
  <c r="K87" i="1"/>
  <c r="J87" i="1"/>
  <c r="I87" i="1"/>
  <c r="H87" i="1"/>
  <c r="M87" i="1" s="1"/>
  <c r="K86" i="1"/>
  <c r="L86" i="1" s="1"/>
  <c r="J86" i="1"/>
  <c r="I86" i="1"/>
  <c r="H86" i="1"/>
  <c r="M86" i="1" s="1"/>
  <c r="K85" i="1"/>
  <c r="J85" i="1"/>
  <c r="I85" i="1"/>
  <c r="H85" i="1"/>
  <c r="K84" i="1"/>
  <c r="J84" i="1"/>
  <c r="I84" i="1"/>
  <c r="H84" i="1"/>
  <c r="L84" i="1" s="1"/>
  <c r="K83" i="1"/>
  <c r="J83" i="1"/>
  <c r="I83" i="1"/>
  <c r="H83" i="1"/>
  <c r="M83" i="1" s="1"/>
  <c r="K82" i="1"/>
  <c r="J82" i="1"/>
  <c r="I82" i="1"/>
  <c r="H82" i="1"/>
  <c r="M82" i="1" s="1"/>
  <c r="K81" i="1"/>
  <c r="J81" i="1"/>
  <c r="I81" i="1"/>
  <c r="H81" i="1"/>
  <c r="M80" i="1"/>
  <c r="K80" i="1"/>
  <c r="J80" i="1"/>
  <c r="I80" i="1"/>
  <c r="H80" i="1"/>
  <c r="K79" i="1"/>
  <c r="J79" i="1"/>
  <c r="I79" i="1"/>
  <c r="H79" i="1"/>
  <c r="M79" i="1" s="1"/>
  <c r="K78" i="1"/>
  <c r="J78" i="1"/>
  <c r="I78" i="1"/>
  <c r="L78" i="1" s="1"/>
  <c r="H78" i="1"/>
  <c r="M78" i="1" s="1"/>
  <c r="K77" i="1"/>
  <c r="J77" i="1"/>
  <c r="I77" i="1"/>
  <c r="H77" i="1"/>
  <c r="K76" i="1"/>
  <c r="J76" i="1"/>
  <c r="I76" i="1"/>
  <c r="H76" i="1"/>
  <c r="K75" i="1"/>
  <c r="L75" i="1" s="1"/>
  <c r="J75" i="1"/>
  <c r="I75" i="1"/>
  <c r="H75" i="1"/>
  <c r="M75" i="1" s="1"/>
  <c r="K74" i="1"/>
  <c r="J74" i="1"/>
  <c r="I74" i="1"/>
  <c r="H74" i="1"/>
  <c r="M74" i="1" s="1"/>
  <c r="K73" i="1"/>
  <c r="J73" i="1"/>
  <c r="I73" i="1"/>
  <c r="H73" i="1"/>
  <c r="K72" i="1"/>
  <c r="J72" i="1"/>
  <c r="I72" i="1"/>
  <c r="H72" i="1"/>
  <c r="M72" i="1" s="1"/>
  <c r="K71" i="1"/>
  <c r="J71" i="1"/>
  <c r="I71" i="1"/>
  <c r="H71" i="1"/>
  <c r="M71" i="1" s="1"/>
  <c r="M70" i="1"/>
  <c r="K70" i="1"/>
  <c r="J70" i="1"/>
  <c r="I70" i="1"/>
  <c r="H70" i="1"/>
  <c r="K69" i="1"/>
  <c r="J69" i="1"/>
  <c r="I69" i="1"/>
  <c r="H69" i="1"/>
  <c r="K68" i="1"/>
  <c r="J68" i="1"/>
  <c r="I68" i="1"/>
  <c r="H68" i="1"/>
  <c r="K67" i="1"/>
  <c r="J67" i="1"/>
  <c r="I67" i="1"/>
  <c r="H67" i="1"/>
  <c r="M67" i="1" s="1"/>
  <c r="M66" i="1"/>
  <c r="K66" i="1"/>
  <c r="J66" i="1"/>
  <c r="L66" i="1" s="1"/>
  <c r="I66" i="1"/>
  <c r="H66" i="1"/>
  <c r="K65" i="1"/>
  <c r="J65" i="1"/>
  <c r="I65" i="1"/>
  <c r="H65" i="1"/>
  <c r="K64" i="1"/>
  <c r="J64" i="1"/>
  <c r="I64" i="1"/>
  <c r="H64" i="1"/>
  <c r="M63" i="1"/>
  <c r="K63" i="1"/>
  <c r="L63" i="1" s="1"/>
  <c r="J63" i="1"/>
  <c r="I63" i="1"/>
  <c r="H63" i="1"/>
  <c r="K62" i="1"/>
  <c r="J62" i="1"/>
  <c r="I62" i="1"/>
  <c r="H62" i="1"/>
  <c r="M62" i="1" s="1"/>
  <c r="K61" i="1"/>
  <c r="J61" i="1"/>
  <c r="I61" i="1"/>
  <c r="H61" i="1"/>
  <c r="K60" i="1"/>
  <c r="J60" i="1"/>
  <c r="I60" i="1"/>
  <c r="H60" i="1"/>
  <c r="M60" i="1" s="1"/>
  <c r="K59" i="1"/>
  <c r="J59" i="1"/>
  <c r="I59" i="1"/>
  <c r="H59" i="1"/>
  <c r="M59" i="1" s="1"/>
  <c r="M58" i="1"/>
  <c r="K58" i="1"/>
  <c r="J58" i="1"/>
  <c r="I58" i="1"/>
  <c r="H58" i="1"/>
  <c r="K57" i="1"/>
  <c r="J57" i="1"/>
  <c r="I57" i="1"/>
  <c r="H57" i="1"/>
  <c r="K56" i="1"/>
  <c r="J56" i="1"/>
  <c r="I56" i="1"/>
  <c r="H56" i="1"/>
  <c r="K55" i="1"/>
  <c r="J55" i="1"/>
  <c r="I55" i="1"/>
  <c r="H55" i="1"/>
  <c r="M55" i="1" s="1"/>
  <c r="K54" i="1"/>
  <c r="J54" i="1"/>
  <c r="I54" i="1"/>
  <c r="H54" i="1"/>
  <c r="M54" i="1" s="1"/>
  <c r="K53" i="1"/>
  <c r="J53" i="1"/>
  <c r="J8" i="1" s="1"/>
  <c r="I53" i="1"/>
  <c r="I8" i="1" s="1"/>
  <c r="H53" i="1"/>
  <c r="M52" i="1"/>
  <c r="K52" i="1"/>
  <c r="J52" i="1"/>
  <c r="I52" i="1"/>
  <c r="H52" i="1"/>
  <c r="M51" i="1"/>
  <c r="K51" i="1"/>
  <c r="L51" i="1" s="1"/>
  <c r="J51" i="1"/>
  <c r="I51" i="1"/>
  <c r="H51" i="1"/>
  <c r="K50" i="1"/>
  <c r="J50" i="1"/>
  <c r="I50" i="1"/>
  <c r="H50" i="1"/>
  <c r="M50" i="1" s="1"/>
  <c r="K49" i="1"/>
  <c r="J49" i="1"/>
  <c r="I49" i="1"/>
  <c r="H49" i="1"/>
  <c r="K48" i="1"/>
  <c r="J48" i="1"/>
  <c r="I48" i="1"/>
  <c r="H48" i="1"/>
  <c r="M48" i="1" s="1"/>
  <c r="M47" i="1"/>
  <c r="K47" i="1"/>
  <c r="J47" i="1"/>
  <c r="I47" i="1"/>
  <c r="H47" i="1"/>
  <c r="M46" i="1"/>
  <c r="K46" i="1"/>
  <c r="J46" i="1"/>
  <c r="I46" i="1"/>
  <c r="H46" i="1"/>
  <c r="K45" i="1"/>
  <c r="J45" i="1"/>
  <c r="I45" i="1"/>
  <c r="H45" i="1"/>
  <c r="K44" i="1"/>
  <c r="J44" i="1"/>
  <c r="I44" i="1"/>
  <c r="H44" i="1"/>
  <c r="M43" i="1"/>
  <c r="K43" i="1"/>
  <c r="J43" i="1"/>
  <c r="I43" i="1"/>
  <c r="L43" i="1" s="1"/>
  <c r="H43" i="1"/>
  <c r="M42" i="1"/>
  <c r="K42" i="1"/>
  <c r="J42" i="1"/>
  <c r="L42" i="1" s="1"/>
  <c r="I42" i="1"/>
  <c r="H42" i="1"/>
  <c r="K41" i="1"/>
  <c r="J41" i="1"/>
  <c r="I41" i="1"/>
  <c r="H41" i="1"/>
  <c r="K40" i="1"/>
  <c r="J40" i="1"/>
  <c r="I40" i="1"/>
  <c r="H40" i="1"/>
  <c r="L40" i="1" s="1"/>
  <c r="M39" i="1"/>
  <c r="K39" i="1"/>
  <c r="J39" i="1"/>
  <c r="I39" i="1"/>
  <c r="H39" i="1"/>
  <c r="M38" i="1"/>
  <c r="K38" i="1"/>
  <c r="J38" i="1"/>
  <c r="I38" i="1"/>
  <c r="L38" i="1" s="1"/>
  <c r="H38" i="1"/>
  <c r="K37" i="1"/>
  <c r="J37" i="1"/>
  <c r="I37" i="1"/>
  <c r="H37" i="1"/>
  <c r="K36" i="1"/>
  <c r="J36" i="1"/>
  <c r="I36" i="1"/>
  <c r="H36" i="1"/>
  <c r="M35" i="1"/>
  <c r="K35" i="1"/>
  <c r="J35" i="1"/>
  <c r="I35" i="1"/>
  <c r="H35" i="1"/>
  <c r="L34" i="1"/>
  <c r="K34" i="1"/>
  <c r="J34" i="1"/>
  <c r="I34" i="1"/>
  <c r="H34" i="1"/>
  <c r="M34" i="1" s="1"/>
  <c r="K33" i="1"/>
  <c r="J33" i="1"/>
  <c r="I33" i="1"/>
  <c r="H33" i="1"/>
  <c r="K32" i="1"/>
  <c r="J32" i="1"/>
  <c r="I32" i="1"/>
  <c r="H32" i="1"/>
  <c r="L32" i="1" s="1"/>
  <c r="M31" i="1"/>
  <c r="K31" i="1"/>
  <c r="J31" i="1"/>
  <c r="I31" i="1"/>
  <c r="H31" i="1"/>
  <c r="M30" i="1"/>
  <c r="K30" i="1"/>
  <c r="J30" i="1"/>
  <c r="I30" i="1"/>
  <c r="H30" i="1"/>
  <c r="K29" i="1"/>
  <c r="J29" i="1"/>
  <c r="I29" i="1"/>
  <c r="H29" i="1"/>
  <c r="K28" i="1"/>
  <c r="J28" i="1"/>
  <c r="I28" i="1"/>
  <c r="H28" i="1"/>
  <c r="L28" i="1" s="1"/>
  <c r="M27" i="1"/>
  <c r="K27" i="1"/>
  <c r="J27" i="1"/>
  <c r="I27" i="1"/>
  <c r="H27" i="1"/>
  <c r="M26" i="1"/>
  <c r="K26" i="1"/>
  <c r="J26" i="1"/>
  <c r="I26" i="1"/>
  <c r="L26" i="1" s="1"/>
  <c r="H26" i="1"/>
  <c r="K25" i="1"/>
  <c r="J25" i="1"/>
  <c r="I25" i="1"/>
  <c r="H25" i="1"/>
  <c r="K24" i="1"/>
  <c r="J24" i="1"/>
  <c r="I24" i="1"/>
  <c r="H24" i="1"/>
  <c r="M23" i="1"/>
  <c r="K23" i="1"/>
  <c r="J23" i="1"/>
  <c r="L23" i="1" s="1"/>
  <c r="I23" i="1"/>
  <c r="H23" i="1"/>
  <c r="M22" i="1"/>
  <c r="K22" i="1"/>
  <c r="L22" i="1" s="1"/>
  <c r="J22" i="1"/>
  <c r="I22" i="1"/>
  <c r="H22" i="1"/>
  <c r="K21" i="1"/>
  <c r="J21" i="1"/>
  <c r="I21" i="1"/>
  <c r="H21" i="1"/>
  <c r="M20" i="1"/>
  <c r="K20" i="1"/>
  <c r="J20" i="1"/>
  <c r="I20" i="1"/>
  <c r="H20" i="1"/>
  <c r="L20" i="1" s="1"/>
  <c r="M19" i="1"/>
  <c r="K19" i="1"/>
  <c r="J19" i="1"/>
  <c r="I19" i="1"/>
  <c r="H19" i="1"/>
  <c r="K18" i="1"/>
  <c r="J18" i="1"/>
  <c r="I18" i="1"/>
  <c r="H18" i="1"/>
  <c r="M18" i="1" s="1"/>
  <c r="K17" i="1"/>
  <c r="J17" i="1"/>
  <c r="I17" i="1"/>
  <c r="H17" i="1"/>
  <c r="K16" i="1"/>
  <c r="J16" i="1"/>
  <c r="I16" i="1"/>
  <c r="H16" i="1"/>
  <c r="L16" i="1" s="1"/>
  <c r="K15" i="1"/>
  <c r="J15" i="1"/>
  <c r="I15" i="1"/>
  <c r="H15" i="1"/>
  <c r="M15" i="1" s="1"/>
  <c r="K14" i="1"/>
  <c r="J14" i="1"/>
  <c r="I14" i="1"/>
  <c r="H14" i="1"/>
  <c r="M14" i="1" s="1"/>
  <c r="K13" i="1"/>
  <c r="I13" i="1"/>
  <c r="H13" i="1"/>
  <c r="K12" i="1"/>
  <c r="J12" i="1"/>
  <c r="I12" i="1"/>
  <c r="H12" i="1"/>
  <c r="H8" i="1" s="1"/>
  <c r="K11" i="1"/>
  <c r="J11" i="1"/>
  <c r="I11" i="1"/>
  <c r="L11" i="1" s="1"/>
  <c r="H11" i="1"/>
  <c r="M11" i="1" s="1"/>
  <c r="K10" i="1"/>
  <c r="J10" i="1"/>
  <c r="I10" i="1"/>
  <c r="H10" i="1"/>
  <c r="M10" i="1" s="1"/>
  <c r="M9" i="1"/>
  <c r="L9" i="1"/>
  <c r="C5" i="1"/>
  <c r="L62" i="1" l="1"/>
  <c r="L99" i="1"/>
  <c r="L111" i="1"/>
  <c r="L120" i="1"/>
  <c r="L132" i="1"/>
  <c r="L135" i="1"/>
  <c r="L190" i="1"/>
  <c r="L10" i="1"/>
  <c r="L19" i="1"/>
  <c r="L31" i="1"/>
  <c r="L52" i="1"/>
  <c r="L64" i="1"/>
  <c r="L74" i="1"/>
  <c r="L110" i="1"/>
  <c r="L118" i="1"/>
  <c r="L122" i="1"/>
  <c r="L130" i="1"/>
  <c r="L134" i="1"/>
  <c r="L147" i="1"/>
  <c r="L159" i="1"/>
  <c r="L226" i="1"/>
  <c r="L230" i="1"/>
  <c r="L50" i="1"/>
  <c r="L87" i="1"/>
  <c r="L108" i="1"/>
  <c r="L123" i="1"/>
  <c r="L156" i="1"/>
  <c r="L168" i="1"/>
  <c r="L178" i="1"/>
  <c r="L214" i="1"/>
  <c r="L237" i="1"/>
  <c r="L18" i="1"/>
  <c r="L30" i="1"/>
  <c r="L55" i="1"/>
  <c r="L67" i="1"/>
  <c r="L76" i="1"/>
  <c r="L79" i="1"/>
  <c r="L88" i="1"/>
  <c r="L91" i="1"/>
  <c r="L100" i="1"/>
  <c r="L103" i="1"/>
  <c r="L124" i="1"/>
  <c r="L136" i="1"/>
  <c r="L146" i="1"/>
  <c r="L158" i="1"/>
  <c r="L173" i="1"/>
  <c r="L185" i="1"/>
  <c r="L197" i="1"/>
  <c r="L234" i="1"/>
  <c r="L246" i="1"/>
  <c r="L15" i="1"/>
  <c r="M16" i="1"/>
  <c r="M28" i="1"/>
  <c r="L35" i="1"/>
  <c r="M40" i="1"/>
  <c r="L44" i="1"/>
  <c r="L47" i="1"/>
  <c r="L56" i="1"/>
  <c r="L59" i="1"/>
  <c r="L68" i="1"/>
  <c r="L71" i="1"/>
  <c r="L92" i="1"/>
  <c r="M98" i="1"/>
  <c r="L104" i="1"/>
  <c r="L114" i="1"/>
  <c r="L126" i="1"/>
  <c r="L139" i="1"/>
  <c r="L151" i="1"/>
  <c r="M156" i="1"/>
  <c r="L163" i="1"/>
  <c r="M168" i="1"/>
  <c r="L194" i="1"/>
  <c r="L199" i="1"/>
  <c r="L206" i="1"/>
  <c r="L211" i="1"/>
  <c r="L223" i="1"/>
  <c r="L255" i="1"/>
  <c r="L46" i="1"/>
  <c r="L54" i="1"/>
  <c r="L58" i="1"/>
  <c r="L70" i="1"/>
  <c r="L83" i="1"/>
  <c r="L95" i="1"/>
  <c r="L116" i="1"/>
  <c r="L128" i="1"/>
  <c r="L138" i="1"/>
  <c r="L198" i="1"/>
  <c r="L205" i="1"/>
  <c r="L210" i="1"/>
  <c r="L225" i="1"/>
  <c r="L254" i="1"/>
  <c r="M84" i="1"/>
  <c r="L24" i="1"/>
  <c r="L27" i="1"/>
  <c r="L36" i="1"/>
  <c r="L39" i="1"/>
  <c r="L60" i="1"/>
  <c r="L72" i="1"/>
  <c r="L82" i="1"/>
  <c r="L94" i="1"/>
  <c r="L119" i="1"/>
  <c r="L131" i="1"/>
  <c r="L140" i="1"/>
  <c r="L143" i="1"/>
  <c r="L152" i="1"/>
  <c r="L155" i="1"/>
  <c r="L164" i="1"/>
  <c r="L167" i="1"/>
  <c r="L195" i="1"/>
  <c r="L222" i="1"/>
  <c r="L229" i="1"/>
  <c r="M8" i="1"/>
  <c r="L8" i="1"/>
  <c r="M97" i="1"/>
  <c r="L97" i="1"/>
  <c r="M161" i="1"/>
  <c r="L161" i="1"/>
  <c r="M175" i="1"/>
  <c r="L175" i="1"/>
  <c r="M221" i="1"/>
  <c r="L221" i="1"/>
  <c r="M73" i="1"/>
  <c r="L73" i="1"/>
  <c r="M105" i="1"/>
  <c r="L105" i="1"/>
  <c r="M169" i="1"/>
  <c r="L169" i="1"/>
  <c r="M93" i="1"/>
  <c r="L93" i="1"/>
  <c r="M157" i="1"/>
  <c r="L157" i="1"/>
  <c r="L12" i="1"/>
  <c r="M49" i="1"/>
  <c r="L49" i="1"/>
  <c r="M68" i="1"/>
  <c r="M132" i="1"/>
  <c r="M164" i="1"/>
  <c r="M233" i="1"/>
  <c r="L233" i="1"/>
  <c r="M236" i="1"/>
  <c r="L236" i="1"/>
  <c r="M12" i="1"/>
  <c r="M37" i="1"/>
  <c r="L37" i="1"/>
  <c r="M101" i="1"/>
  <c r="L101" i="1"/>
  <c r="M120" i="1"/>
  <c r="M133" i="1"/>
  <c r="L133" i="1"/>
  <c r="M152" i="1"/>
  <c r="M165" i="1"/>
  <c r="L165" i="1"/>
  <c r="M176" i="1"/>
  <c r="L176" i="1"/>
  <c r="L177" i="1"/>
  <c r="M181" i="1"/>
  <c r="L181" i="1"/>
  <c r="M184" i="1"/>
  <c r="L184" i="1"/>
  <c r="M228" i="1"/>
  <c r="L228" i="1"/>
  <c r="L247" i="1"/>
  <c r="M129" i="1"/>
  <c r="L129" i="1"/>
  <c r="M196" i="1"/>
  <c r="L196" i="1"/>
  <c r="M21" i="1"/>
  <c r="L21" i="1"/>
  <c r="M53" i="1"/>
  <c r="L53" i="1"/>
  <c r="M85" i="1"/>
  <c r="L85" i="1"/>
  <c r="M117" i="1"/>
  <c r="L117" i="1"/>
  <c r="M149" i="1"/>
  <c r="L149" i="1"/>
  <c r="M219" i="1"/>
  <c r="L219" i="1"/>
  <c r="M224" i="1"/>
  <c r="L224" i="1"/>
  <c r="M41" i="1"/>
  <c r="L41" i="1"/>
  <c r="M137" i="1"/>
  <c r="L137" i="1"/>
  <c r="M213" i="1"/>
  <c r="L213" i="1"/>
  <c r="M17" i="1"/>
  <c r="L17" i="1"/>
  <c r="M36" i="1"/>
  <c r="M81" i="1"/>
  <c r="L81" i="1"/>
  <c r="M100" i="1"/>
  <c r="M113" i="1"/>
  <c r="L113" i="1"/>
  <c r="M145" i="1"/>
  <c r="L145" i="1"/>
  <c r="M189" i="1"/>
  <c r="L189" i="1"/>
  <c r="M192" i="1"/>
  <c r="L192" i="1"/>
  <c r="M56" i="1"/>
  <c r="M88" i="1"/>
  <c r="M44" i="1"/>
  <c r="M57" i="1"/>
  <c r="L57" i="1"/>
  <c r="M76" i="1"/>
  <c r="M89" i="1"/>
  <c r="L89" i="1"/>
  <c r="M108" i="1"/>
  <c r="M121" i="1"/>
  <c r="L121" i="1"/>
  <c r="M140" i="1"/>
  <c r="M153" i="1"/>
  <c r="L153" i="1"/>
  <c r="M207" i="1"/>
  <c r="L207" i="1"/>
  <c r="M251" i="1"/>
  <c r="L251" i="1"/>
  <c r="M253" i="1"/>
  <c r="L253" i="1"/>
  <c r="M256" i="1"/>
  <c r="L256" i="1"/>
  <c r="L257" i="1"/>
  <c r="M33" i="1"/>
  <c r="L33" i="1"/>
  <c r="M65" i="1"/>
  <c r="L65" i="1"/>
  <c r="M172" i="1"/>
  <c r="L172" i="1"/>
  <c r="M208" i="1"/>
  <c r="L208" i="1"/>
  <c r="M216" i="1"/>
  <c r="L216" i="1"/>
  <c r="M29" i="1"/>
  <c r="L29" i="1"/>
  <c r="M61" i="1"/>
  <c r="L61" i="1"/>
  <c r="M125" i="1"/>
  <c r="L125" i="1"/>
  <c r="M239" i="1"/>
  <c r="L239" i="1"/>
  <c r="M187" i="1"/>
  <c r="L187" i="1"/>
  <c r="L193" i="1"/>
  <c r="M227" i="1"/>
  <c r="L14" i="1"/>
  <c r="M24" i="1"/>
  <c r="M69" i="1"/>
  <c r="L69" i="1"/>
  <c r="M13" i="1"/>
  <c r="L13" i="1"/>
  <c r="M25" i="1"/>
  <c r="L25" i="1"/>
  <c r="M32" i="1"/>
  <c r="M45" i="1"/>
  <c r="L45" i="1"/>
  <c r="L48" i="1"/>
  <c r="M64" i="1"/>
  <c r="M77" i="1"/>
  <c r="L77" i="1"/>
  <c r="L80" i="1"/>
  <c r="M96" i="1"/>
  <c r="M109" i="1"/>
  <c r="L109" i="1"/>
  <c r="L112" i="1"/>
  <c r="M128" i="1"/>
  <c r="M141" i="1"/>
  <c r="L141" i="1"/>
  <c r="L144" i="1"/>
  <c r="M160" i="1"/>
  <c r="M195" i="1"/>
  <c r="M201" i="1"/>
  <c r="L201" i="1"/>
  <c r="M204" i="1"/>
  <c r="L204" i="1"/>
  <c r="L231" i="1"/>
  <c r="M240" i="1"/>
  <c r="L240" i="1"/>
  <c r="L241" i="1"/>
  <c r="M245" i="1"/>
  <c r="L245" i="1"/>
  <c r="M248" i="1"/>
  <c r="L248" i="1"/>
  <c r="M180" i="1"/>
  <c r="L180" i="1"/>
  <c r="M212" i="1"/>
  <c r="L212" i="1"/>
  <c r="M244" i="1"/>
  <c r="L244" i="1"/>
  <c r="M200" i="1"/>
  <c r="L200" i="1"/>
  <c r="M232" i="1"/>
  <c r="L232" i="1"/>
  <c r="M188" i="1"/>
  <c r="L188" i="1"/>
  <c r="M220" i="1"/>
  <c r="L220" i="1"/>
  <c r="M252" i="1"/>
  <c r="L252" i="1"/>
</calcChain>
</file>

<file path=xl/comments1.xml><?xml version="1.0" encoding="utf-8"?>
<comments xmlns="http://schemas.openxmlformats.org/spreadsheetml/2006/main">
  <authors>
    <author>Kattia Monge Morales</author>
    <author>malvarez</author>
  </authors>
  <commentList>
    <comment ref="K45" authorId="0" shapeId="0">
      <text>
        <r>
          <rPr>
            <b/>
            <sz val="8"/>
            <color indexed="81"/>
            <rFont val="Tahoma"/>
            <family val="2"/>
          </rPr>
          <t>Kattia Monge Morales:</t>
        </r>
        <r>
          <rPr>
            <sz val="8"/>
            <color indexed="81"/>
            <rFont val="Tahoma"/>
            <family val="2"/>
          </rPr>
          <t xml:space="preserve">
incluye la partida de bienes duraderos de MAPI escenario full 2009
</t>
        </r>
      </text>
    </comment>
    <comment ref="M56" authorId="1" shapeId="0">
      <text>
        <r>
          <rPr>
            <b/>
            <sz val="8"/>
            <color indexed="81"/>
            <rFont val="Tahoma"/>
            <family val="2"/>
          </rPr>
          <t>Prueba Cuadro Dany</t>
        </r>
      </text>
    </comment>
  </commentList>
</comments>
</file>

<file path=xl/sharedStrings.xml><?xml version="1.0" encoding="utf-8"?>
<sst xmlns="http://schemas.openxmlformats.org/spreadsheetml/2006/main" count="2366" uniqueCount="690">
  <si>
    <t>JUNTA ADMINISTRATIVA DEL ARCHIVO NACIONAL</t>
  </si>
  <si>
    <t>PRESUPUESTO ORDINARIO 2019</t>
  </si>
  <si>
    <t>CLASIFICACION DE GASTOS GLOBAL</t>
  </si>
  <si>
    <t>DATOS EN COLONES</t>
  </si>
  <si>
    <t>EN MILES</t>
  </si>
  <si>
    <t>COD.</t>
  </si>
  <si>
    <t>DESCRIPCION DE PARTIDAS
Y SUBPARTIDAS</t>
  </si>
  <si>
    <t xml:space="preserve">Global </t>
  </si>
  <si>
    <t>TOTAL
PRESUPUESTO</t>
  </si>
  <si>
    <t>PROGRAMA</t>
  </si>
  <si>
    <t>No.1</t>
  </si>
  <si>
    <t>No.2</t>
  </si>
  <si>
    <t>No.3</t>
  </si>
  <si>
    <t>TOTAL GENERAL</t>
  </si>
  <si>
    <t>REMUNERACIONES</t>
  </si>
  <si>
    <t xml:space="preserve">0.01   </t>
  </si>
  <si>
    <t>REMUNERACIONES BÁSICAS</t>
  </si>
  <si>
    <t xml:space="preserve">0.01.01 </t>
  </si>
  <si>
    <t>Sueldos para cargos fijos</t>
  </si>
  <si>
    <t xml:space="preserve">0.01.02 </t>
  </si>
  <si>
    <t>Jornales</t>
  </si>
  <si>
    <t xml:space="preserve">0.01.03 </t>
  </si>
  <si>
    <t>Servicios especiales</t>
  </si>
  <si>
    <t>0.01.04</t>
  </si>
  <si>
    <t>Sueldos a base de comisión</t>
  </si>
  <si>
    <t xml:space="preserve">0.01.05 </t>
  </si>
  <si>
    <t>Suplencias</t>
  </si>
  <si>
    <t xml:space="preserve">0.02     </t>
  </si>
  <si>
    <t>REMUNERACIONES EVENTUALES</t>
  </si>
  <si>
    <t xml:space="preserve">0.02.01 </t>
  </si>
  <si>
    <t>Tiempo extraordinario</t>
  </si>
  <si>
    <t>0.02.02</t>
  </si>
  <si>
    <t>Recargo de funciones</t>
  </si>
  <si>
    <t xml:space="preserve">0.02.03 </t>
  </si>
  <si>
    <t>Disponibilidad laboral</t>
  </si>
  <si>
    <t>0.02.04</t>
  </si>
  <si>
    <t>Compensación de vacaciones</t>
  </si>
  <si>
    <t xml:space="preserve">0.02.05 </t>
  </si>
  <si>
    <t>Dietas</t>
  </si>
  <si>
    <t xml:space="preserve">0.03      </t>
  </si>
  <si>
    <t>INCENTIVOS SALARIALES</t>
  </si>
  <si>
    <t xml:space="preserve">0.03.01 </t>
  </si>
  <si>
    <t>Retribución por años servidos</t>
  </si>
  <si>
    <t xml:space="preserve">0.03.02 </t>
  </si>
  <si>
    <t>Restricción al ejercicio liberal de la profesión</t>
  </si>
  <si>
    <t>0.03.03</t>
  </si>
  <si>
    <t>Decimotercer mes</t>
  </si>
  <si>
    <t xml:space="preserve">0.03.04 </t>
  </si>
  <si>
    <t>Salario escolar</t>
  </si>
  <si>
    <t xml:space="preserve">0.03.99 </t>
  </si>
  <si>
    <t>Otros incentivos salariales</t>
  </si>
  <si>
    <t xml:space="preserve">0.04     </t>
  </si>
  <si>
    <t>CONTRIBUCIONES PATRONALES AL DESARROLLO Y LA SEGURIDAD SOCIAL</t>
  </si>
  <si>
    <t xml:space="preserve">0.04.01 </t>
  </si>
  <si>
    <t>Contribución Patronal al Seguro de Salud de la Caja Costarricense del Seguro Social.</t>
  </si>
  <si>
    <t xml:space="preserve">0.04.02 </t>
  </si>
  <si>
    <t>Contribución Patronal al Instituto Mixto de Ayuda Social</t>
  </si>
  <si>
    <t xml:space="preserve">0.04.03 </t>
  </si>
  <si>
    <t>Contribución Patronal al Instituto Nacional de Aprendizaje</t>
  </si>
  <si>
    <t xml:space="preserve">0.04.04 </t>
  </si>
  <si>
    <t>Contribución Patronal al Fondo de Desarrollo Social y Asignaciones Familiares.</t>
  </si>
  <si>
    <t>0.04.05</t>
  </si>
  <si>
    <t>Contribución Patronal al Banco Popular y de Desarrollo Comunal</t>
  </si>
  <si>
    <t xml:space="preserve">0.05     </t>
  </si>
  <si>
    <t>CONTRIBUCIONES PATRONALES A FONDOS DE PENSIONES Y OTROS FONDOS DE CAPITALIZACIÓN</t>
  </si>
  <si>
    <t xml:space="preserve">0.05.01 </t>
  </si>
  <si>
    <t>Contribución Patronal al Seguro de Pensiones de la Caja Costarricense del Seguro Social.</t>
  </si>
  <si>
    <t xml:space="preserve">0.05.02 </t>
  </si>
  <si>
    <t>Aporte Patronal al Régimen Obligatorio de Pensiones Complementarias.</t>
  </si>
  <si>
    <t xml:space="preserve">0.05.03 </t>
  </si>
  <si>
    <t>Aporte Patronal al Fondo de Capitalización Laboral</t>
  </si>
  <si>
    <t xml:space="preserve">0.05.04 </t>
  </si>
  <si>
    <t>Contribución Patronal a otros fondos administrados por entes públicos.</t>
  </si>
  <si>
    <t xml:space="preserve">0.05.05 </t>
  </si>
  <si>
    <t>Contribución Patronal a fondos administrados por entes privados</t>
  </si>
  <si>
    <t xml:space="preserve">0 .99 </t>
  </si>
  <si>
    <t>REMUNERACIONES DIVERSAS</t>
  </si>
  <si>
    <t xml:space="preserve">0. 99. 01 </t>
  </si>
  <si>
    <t>Gastos de representación personal</t>
  </si>
  <si>
    <t xml:space="preserve">0 .99. 99 </t>
  </si>
  <si>
    <t>Otras remuneraciones</t>
  </si>
  <si>
    <t xml:space="preserve"> SERVICIOS</t>
  </si>
  <si>
    <t xml:space="preserve">1.01      </t>
  </si>
  <si>
    <t>ALQUILERES</t>
  </si>
  <si>
    <t xml:space="preserve">1.01.01 </t>
  </si>
  <si>
    <t>Alquiler de edificios, locales y terrenos</t>
  </si>
  <si>
    <t>1.01.02</t>
  </si>
  <si>
    <t>Alquiler de maquinaria, equipo y mobiliario</t>
  </si>
  <si>
    <t xml:space="preserve">1.01.03 </t>
  </si>
  <si>
    <t>Alquiler de equipo de cómputo</t>
  </si>
  <si>
    <t xml:space="preserve">1.01.04 </t>
  </si>
  <si>
    <t>Alquiler y derechos para telecomunicaciones</t>
  </si>
  <si>
    <t xml:space="preserve">1.01.99 </t>
  </si>
  <si>
    <t>Otros alquileres</t>
  </si>
  <si>
    <t xml:space="preserve">1.02      </t>
  </si>
  <si>
    <t>SERVICIOS BÁSICOS</t>
  </si>
  <si>
    <t xml:space="preserve">1.02.01 </t>
  </si>
  <si>
    <t>Servicio de agua y alcantarillado</t>
  </si>
  <si>
    <t xml:space="preserve">1.02.02 </t>
  </si>
  <si>
    <t>Servicio de energía eléctrica</t>
  </si>
  <si>
    <t xml:space="preserve">1.02.03 </t>
  </si>
  <si>
    <t>Servicio de correo</t>
  </si>
  <si>
    <t xml:space="preserve">1.02.04 </t>
  </si>
  <si>
    <t>Servicio de telecomunicaciones</t>
  </si>
  <si>
    <t xml:space="preserve">1.02.99 </t>
  </si>
  <si>
    <t>Otros servicios básicos</t>
  </si>
  <si>
    <t xml:space="preserve">1.03      </t>
  </si>
  <si>
    <t>SERVICIOS COMERCIALES Y FINANCIEROS</t>
  </si>
  <si>
    <t xml:space="preserve">1.03.01 </t>
  </si>
  <si>
    <t>Información</t>
  </si>
  <si>
    <t xml:space="preserve">1.03.02 </t>
  </si>
  <si>
    <t>Publicidad y propaganda</t>
  </si>
  <si>
    <t xml:space="preserve">1.03.03 </t>
  </si>
  <si>
    <t>Impresión, encuadernación y otros</t>
  </si>
  <si>
    <t xml:space="preserve">1.03.04 </t>
  </si>
  <si>
    <t>Transporte de bienes</t>
  </si>
  <si>
    <t xml:space="preserve">1.03.05 </t>
  </si>
  <si>
    <t>Servicios aduaneros</t>
  </si>
  <si>
    <t xml:space="preserve">1.03.06 </t>
  </si>
  <si>
    <t>Comisiones y gastos por servicios financieros y comerciales</t>
  </si>
  <si>
    <t xml:space="preserve">1.03.07 </t>
  </si>
  <si>
    <t>Servicios de transferencia electrónica de información</t>
  </si>
  <si>
    <t xml:space="preserve">1.04      </t>
  </si>
  <si>
    <t>SERVICIOS DE GESTIÓN Y APOYO</t>
  </si>
  <si>
    <t xml:space="preserve">1.04.01 </t>
  </si>
  <si>
    <t>Servicios médicos y de laboratorio</t>
  </si>
  <si>
    <t xml:space="preserve">1.04.02 </t>
  </si>
  <si>
    <t>Servicios jurídicos</t>
  </si>
  <si>
    <t xml:space="preserve">1.04.03 </t>
  </si>
  <si>
    <t>Servicios de ingeniería</t>
  </si>
  <si>
    <t xml:space="preserve">1.04.04 </t>
  </si>
  <si>
    <t>Servicios en ciencias económicas y sociales</t>
  </si>
  <si>
    <t xml:space="preserve">1.04.05 </t>
  </si>
  <si>
    <t>Servicios de desarrollo de sistemas informáticos</t>
  </si>
  <si>
    <t xml:space="preserve">1.04.06 </t>
  </si>
  <si>
    <t>Servicios generales</t>
  </si>
  <si>
    <t>1.04.99</t>
  </si>
  <si>
    <t>Otros servicios de gestión y apoyo</t>
  </si>
  <si>
    <t xml:space="preserve">1.05      </t>
  </si>
  <si>
    <t>GASTOS DE VIAJE Y DE TRANSPORTE</t>
  </si>
  <si>
    <t xml:space="preserve">1.05.01 </t>
  </si>
  <si>
    <t>Transporte dentro del país</t>
  </si>
  <si>
    <t xml:space="preserve">1.05.02 </t>
  </si>
  <si>
    <t>Viáticos dentro del país</t>
  </si>
  <si>
    <t xml:space="preserve">1.05.03 </t>
  </si>
  <si>
    <t>Transporte en el exterior</t>
  </si>
  <si>
    <t xml:space="preserve">1.05.04 </t>
  </si>
  <si>
    <t>Viáticos en el exterior</t>
  </si>
  <si>
    <t>1.06</t>
  </si>
  <si>
    <t>SEGUROS, REASEGUROS Y OTRAS OBLIGACIONES</t>
  </si>
  <si>
    <t xml:space="preserve">1.06.01 </t>
  </si>
  <si>
    <t>Seguros</t>
  </si>
  <si>
    <t xml:space="preserve">1.06.02 </t>
  </si>
  <si>
    <t>Reaseguros</t>
  </si>
  <si>
    <t xml:space="preserve">1.06.03 </t>
  </si>
  <si>
    <t>Obligaciones por contratos de seguros</t>
  </si>
  <si>
    <t xml:space="preserve">1.07      </t>
  </si>
  <si>
    <t>CAPACITACIÓN Y PROTOCOLO</t>
  </si>
  <si>
    <t xml:space="preserve">1.07.01 </t>
  </si>
  <si>
    <t>Actividades de capacitación</t>
  </si>
  <si>
    <t xml:space="preserve">1.07.02 </t>
  </si>
  <si>
    <t>Actividades protocolarias y sociales</t>
  </si>
  <si>
    <t xml:space="preserve">1.07.03 </t>
  </si>
  <si>
    <t>Gastos de representación institucional</t>
  </si>
  <si>
    <t xml:space="preserve">1.08      </t>
  </si>
  <si>
    <t>MANTENIMIENTO Y REPARACIÓN</t>
  </si>
  <si>
    <t xml:space="preserve">1.08.01 </t>
  </si>
  <si>
    <t>Mantenimiento de edificios y locales</t>
  </si>
  <si>
    <t xml:space="preserve">1.08.02 </t>
  </si>
  <si>
    <t>Mantenimiento de vías de comunicación</t>
  </si>
  <si>
    <t xml:space="preserve">1.08.03 </t>
  </si>
  <si>
    <t>Mantenimiento de instalaciones y otras obras</t>
  </si>
  <si>
    <t xml:space="preserve">1.08.04 </t>
  </si>
  <si>
    <t>Mantenimiento y reparación de maquinaria y equipo de producción</t>
  </si>
  <si>
    <t xml:space="preserve">1.08.05 </t>
  </si>
  <si>
    <t>Mantenimiento y reparación de equipo de transporte</t>
  </si>
  <si>
    <t xml:space="preserve">1.08.06 </t>
  </si>
  <si>
    <t>Mantenimiento y reparación de equipo de comunicación</t>
  </si>
  <si>
    <t xml:space="preserve">1.08.07 </t>
  </si>
  <si>
    <t>Mantenimiento y reparación de equipo y mobiliario de oficina</t>
  </si>
  <si>
    <t xml:space="preserve">1.08.08 </t>
  </si>
  <si>
    <t>Mantenimiento y reparación de equipo de cómputo y sistemas de información</t>
  </si>
  <si>
    <t xml:space="preserve">1.08.99 </t>
  </si>
  <si>
    <t>Mantenimiento y reparación de otros equipos</t>
  </si>
  <si>
    <t xml:space="preserve">1.09      </t>
  </si>
  <si>
    <t>IMPUESTOS</t>
  </si>
  <si>
    <t xml:space="preserve">1.09.01 </t>
  </si>
  <si>
    <t>Impuestos sobre ingresos y utilidades</t>
  </si>
  <si>
    <t xml:space="preserve">1.09.02 </t>
  </si>
  <si>
    <t>Impuestos sobre bienes inmuebles</t>
  </si>
  <si>
    <t xml:space="preserve">1.09.03 </t>
  </si>
  <si>
    <t>Impuestos de patentes</t>
  </si>
  <si>
    <t xml:space="preserve">1.09.99 </t>
  </si>
  <si>
    <t>Otros impuestos</t>
  </si>
  <si>
    <t xml:space="preserve">1.99     </t>
  </si>
  <si>
    <t>SERVICIOS DIVERSOS</t>
  </si>
  <si>
    <t xml:space="preserve">1.99.01 </t>
  </si>
  <si>
    <t>Servicios de regulación</t>
  </si>
  <si>
    <t xml:space="preserve">1.99.02 </t>
  </si>
  <si>
    <t>Intereses moratorios y multas</t>
  </si>
  <si>
    <t xml:space="preserve">1.99.03 </t>
  </si>
  <si>
    <t>Gastos de oficinas en el exterior</t>
  </si>
  <si>
    <t xml:space="preserve">1.99.04 </t>
  </si>
  <si>
    <t>Gastos de misiones especiales en el exterior</t>
  </si>
  <si>
    <t xml:space="preserve">1.99.05 </t>
  </si>
  <si>
    <t>Deducibles</t>
  </si>
  <si>
    <t xml:space="preserve">1.99.99 </t>
  </si>
  <si>
    <t>Otros servicios no especificados</t>
  </si>
  <si>
    <t>MATERIALES Y SUMINISTROS</t>
  </si>
  <si>
    <t xml:space="preserve">2 .01     </t>
  </si>
  <si>
    <t>PRODUCTOS QUÍMICOS Y CONEXOS</t>
  </si>
  <si>
    <t xml:space="preserve">2.01.01 </t>
  </si>
  <si>
    <t>Combustibles y lubricantes</t>
  </si>
  <si>
    <t xml:space="preserve">2.01.02 </t>
  </si>
  <si>
    <t>Productos farmacéuticos y medicinales</t>
  </si>
  <si>
    <t xml:space="preserve">2.01.03 </t>
  </si>
  <si>
    <t>Productos veterinarios</t>
  </si>
  <si>
    <t xml:space="preserve">2.01.04 </t>
  </si>
  <si>
    <t>Tintas, pinturas y diluyentes</t>
  </si>
  <si>
    <t xml:space="preserve">2.01.99 </t>
  </si>
  <si>
    <t>Otros productos químicos</t>
  </si>
  <si>
    <t xml:space="preserve">2.02      </t>
  </si>
  <si>
    <t>ALIMENTOS Y PRODUCTOS AGROPECUARIOS</t>
  </si>
  <si>
    <t xml:space="preserve">2.02.01 </t>
  </si>
  <si>
    <t>Productos pecuarios y otras especies</t>
  </si>
  <si>
    <t>2.02.02</t>
  </si>
  <si>
    <t>Productos agroforestales</t>
  </si>
  <si>
    <t xml:space="preserve">2.02.03 </t>
  </si>
  <si>
    <t>Alimentos y bebidas</t>
  </si>
  <si>
    <t xml:space="preserve">2.02.04 </t>
  </si>
  <si>
    <t>Alimentos para animales</t>
  </si>
  <si>
    <t xml:space="preserve">2.03    </t>
  </si>
  <si>
    <t>MATERIALES Y PRODUCTOS DE USO EN LA  CONSTRUCCIÓN Y MANTENIMIENTO</t>
  </si>
  <si>
    <t xml:space="preserve">2.03.01 </t>
  </si>
  <si>
    <t>Materiales y productos metálicos</t>
  </si>
  <si>
    <t xml:space="preserve">2.03.02 </t>
  </si>
  <si>
    <t>Materiales y productos minerales y asfálticos</t>
  </si>
  <si>
    <t xml:space="preserve">2.03.03 </t>
  </si>
  <si>
    <t>Madera y sus derivados</t>
  </si>
  <si>
    <t xml:space="preserve">2.03.04 </t>
  </si>
  <si>
    <t>Materiales y productos eléctricos, telefónicos y de cómputo</t>
  </si>
  <si>
    <t xml:space="preserve">2.03.05 </t>
  </si>
  <si>
    <t>Materiales y productos de vidrio</t>
  </si>
  <si>
    <t xml:space="preserve">2.03.06 </t>
  </si>
  <si>
    <t>Materiales y productos de plástico</t>
  </si>
  <si>
    <t xml:space="preserve">2.03.99 </t>
  </si>
  <si>
    <t>Otros materiales y productos de uso en la construcción</t>
  </si>
  <si>
    <t xml:space="preserve">2.04      </t>
  </si>
  <si>
    <t>HERRAMIENTAS, REPUESTOS Y ACCESORIOS</t>
  </si>
  <si>
    <t xml:space="preserve">2.04.01 </t>
  </si>
  <si>
    <t>Herramientas e instrumentos</t>
  </si>
  <si>
    <t xml:space="preserve">2.04.02 </t>
  </si>
  <si>
    <t>Repuestos y accesorios</t>
  </si>
  <si>
    <t>BIENES PARA LA PRODUCCIÓN Y COMERCIALIZACIÓN</t>
  </si>
  <si>
    <t xml:space="preserve">2.05.01 </t>
  </si>
  <si>
    <t>Materia prima</t>
  </si>
  <si>
    <t xml:space="preserve">2.05.02 </t>
  </si>
  <si>
    <t>Productos terminados</t>
  </si>
  <si>
    <t xml:space="preserve">2.05.03 </t>
  </si>
  <si>
    <t>Energía eléctrica</t>
  </si>
  <si>
    <t xml:space="preserve">2.05.99 </t>
  </si>
  <si>
    <t>Otros bienes para la producción y comercialización</t>
  </si>
  <si>
    <t xml:space="preserve">2.99      </t>
  </si>
  <si>
    <t>ÚTILES, MATERIALES Y SUMINISTROS DIVERSOS</t>
  </si>
  <si>
    <t xml:space="preserve">2.99.01 </t>
  </si>
  <si>
    <t>Útiles y materiales de oficina y cómputo</t>
  </si>
  <si>
    <t xml:space="preserve">2.99.02 </t>
  </si>
  <si>
    <t>Útiles y materiales médico, hospitalario y de investigación</t>
  </si>
  <si>
    <t xml:space="preserve">2.99.03 </t>
  </si>
  <si>
    <t>Productos de papel, cartón e impresos</t>
  </si>
  <si>
    <t xml:space="preserve">2.99.04 </t>
  </si>
  <si>
    <t>Textiles y vestuario</t>
  </si>
  <si>
    <t xml:space="preserve">2.99.05 </t>
  </si>
  <si>
    <t>Útiles y materiales de limpieza</t>
  </si>
  <si>
    <t xml:space="preserve">2.99.06 </t>
  </si>
  <si>
    <t>Útiles y materiales de resguardo y seguridad</t>
  </si>
  <si>
    <t xml:space="preserve">2.99.07 </t>
  </si>
  <si>
    <t>Útiles y materiales de cocina y comedor</t>
  </si>
  <si>
    <t xml:space="preserve">2.99.99 </t>
  </si>
  <si>
    <t>Otros útiles, materiales y suministros</t>
  </si>
  <si>
    <t>BIENES DURADEROS</t>
  </si>
  <si>
    <t xml:space="preserve">5.01     </t>
  </si>
  <si>
    <t xml:space="preserve"> MAQUINARIA, EQUIPO Y MOBILIARIO</t>
  </si>
  <si>
    <t xml:space="preserve">5.01.01 </t>
  </si>
  <si>
    <t>Maquinaria y equipo para la producción</t>
  </si>
  <si>
    <t xml:space="preserve">5.01.02 </t>
  </si>
  <si>
    <t>Equipo de transporte</t>
  </si>
  <si>
    <t xml:space="preserve">5.01.03 </t>
  </si>
  <si>
    <t>Equipo de comunicación</t>
  </si>
  <si>
    <t xml:space="preserve">5.01.04 </t>
  </si>
  <si>
    <t>Equipo y mobiliario de oficina</t>
  </si>
  <si>
    <t xml:space="preserve">5.01.05 </t>
  </si>
  <si>
    <t>Equipo y programas de cómputo</t>
  </si>
  <si>
    <t xml:space="preserve">5.01.06 </t>
  </si>
  <si>
    <t>Equipo sanitario, de laboratorio e investigación</t>
  </si>
  <si>
    <t>5.01.07</t>
  </si>
  <si>
    <t>Equipo y mobiliario educacional, deportivo y recreativo</t>
  </si>
  <si>
    <t xml:space="preserve">5.01.99 </t>
  </si>
  <si>
    <t>Maquinaria y equipo diverso</t>
  </si>
  <si>
    <t>CONSTRUCCIONES, ADICIONES Y MEJORAS</t>
  </si>
  <si>
    <t xml:space="preserve">5.02.01 </t>
  </si>
  <si>
    <t>Edificios</t>
  </si>
  <si>
    <t xml:space="preserve">5.02.02 </t>
  </si>
  <si>
    <t>Vías de comunicación terrestre</t>
  </si>
  <si>
    <t xml:space="preserve">5.02.03 </t>
  </si>
  <si>
    <t>Vías férreas</t>
  </si>
  <si>
    <t xml:space="preserve">5.02.04 </t>
  </si>
  <si>
    <t>Obras marítimas y fluviales</t>
  </si>
  <si>
    <t xml:space="preserve">5.02.05 </t>
  </si>
  <si>
    <t>Aeropuertos</t>
  </si>
  <si>
    <t xml:space="preserve">5.02.06 </t>
  </si>
  <si>
    <t>Obras urbanísticas</t>
  </si>
  <si>
    <t xml:space="preserve">5.02.07 </t>
  </si>
  <si>
    <t>Instalaciones</t>
  </si>
  <si>
    <t xml:space="preserve">5.02.99 </t>
  </si>
  <si>
    <t>Otras construcciones, adiciones y mejoras</t>
  </si>
  <si>
    <t>BIENES PREEXISTENTES</t>
  </si>
  <si>
    <t xml:space="preserve">5.03.01 </t>
  </si>
  <si>
    <t>Terrenos</t>
  </si>
  <si>
    <t xml:space="preserve">5.03.02 </t>
  </si>
  <si>
    <t>Edificios preexistentes</t>
  </si>
  <si>
    <t xml:space="preserve">5.03.99 </t>
  </si>
  <si>
    <t>Otras obras preexistentes</t>
  </si>
  <si>
    <t xml:space="preserve">5.99 </t>
  </si>
  <si>
    <t>BIENES DURADEROS DIVERSOS</t>
  </si>
  <si>
    <t xml:space="preserve">5.99.01 </t>
  </si>
  <si>
    <t>Semovientes</t>
  </si>
  <si>
    <t xml:space="preserve">5.99.02 </t>
  </si>
  <si>
    <t>Piezas y obras de colección</t>
  </si>
  <si>
    <t xml:space="preserve">5.99.03 </t>
  </si>
  <si>
    <t>Bienes intangibles</t>
  </si>
  <si>
    <t xml:space="preserve">5.99.99 </t>
  </si>
  <si>
    <t>Otros bienes duraderos</t>
  </si>
  <si>
    <t>TRANSFERENCIAS CORRIENTES</t>
  </si>
  <si>
    <t xml:space="preserve">6.01 </t>
  </si>
  <si>
    <t>TRANSFERENCIAS CORRIENTES AL SECTOR PÚBLICO</t>
  </si>
  <si>
    <t xml:space="preserve">6.01.01 </t>
  </si>
  <si>
    <t>Transferencias corrientes al Gobierno Central</t>
  </si>
  <si>
    <t xml:space="preserve">6.01.02 </t>
  </si>
  <si>
    <t>Transferencias corrientes a Órganos Desconcentrados</t>
  </si>
  <si>
    <t xml:space="preserve">6.01.03 </t>
  </si>
  <si>
    <t>Transferencias corrientes a Instituciones Descentralizadas no Empresariales</t>
  </si>
  <si>
    <t xml:space="preserve">6.01.04 </t>
  </si>
  <si>
    <t>Transferencias corrientes a Gobiernos Locales</t>
  </si>
  <si>
    <t xml:space="preserve">6.01.05 </t>
  </si>
  <si>
    <t>Transferencias corrientes a Empresas Públicas no Financieras</t>
  </si>
  <si>
    <t xml:space="preserve">6.01.06 </t>
  </si>
  <si>
    <t>Transferencias corrientes a Instituciones Públicas Financieras</t>
  </si>
  <si>
    <t xml:space="preserve">6.01.07 </t>
  </si>
  <si>
    <t>Dividendos</t>
  </si>
  <si>
    <t xml:space="preserve">6.01.08 </t>
  </si>
  <si>
    <t>Fondos en fideicomiso para gasto corriente</t>
  </si>
  <si>
    <t xml:space="preserve">6.01.09 </t>
  </si>
  <si>
    <t>Impuestos por transferir</t>
  </si>
  <si>
    <t>TRANSFERENCIAS CORRIENTES A PERSONAS</t>
  </si>
  <si>
    <t xml:space="preserve">6.02.01 </t>
  </si>
  <si>
    <t>Becas a funcionarios</t>
  </si>
  <si>
    <t xml:space="preserve">6.02.02 </t>
  </si>
  <si>
    <t>Becas a terceras personas</t>
  </si>
  <si>
    <t xml:space="preserve">6.02.03 </t>
  </si>
  <si>
    <t>Ayudas a funcionarios</t>
  </si>
  <si>
    <t xml:space="preserve">6.02.99 </t>
  </si>
  <si>
    <t>Otras transferencias a personas</t>
  </si>
  <si>
    <t>PRESTACIONES</t>
  </si>
  <si>
    <t xml:space="preserve">6.03.01 </t>
  </si>
  <si>
    <t>Prestaciones legales</t>
  </si>
  <si>
    <t xml:space="preserve">6.03.02 </t>
  </si>
  <si>
    <t>Pensiones y jubilaciones contributivas</t>
  </si>
  <si>
    <t xml:space="preserve">6.03.03 </t>
  </si>
  <si>
    <t>Pensiones no contributivas</t>
  </si>
  <si>
    <t xml:space="preserve">6.03.04 </t>
  </si>
  <si>
    <t>Decimotercer mes de pensiones y jubilaciones</t>
  </si>
  <si>
    <t xml:space="preserve">6.03.05 </t>
  </si>
  <si>
    <t>Cuota patronal de pensiones y jubilaciones, contributivas y no contributivas.</t>
  </si>
  <si>
    <t xml:space="preserve">6.03.99 </t>
  </si>
  <si>
    <t>Otras prestaciones a terceras personas</t>
  </si>
  <si>
    <t>TRANSFERENCIAS CORRIENTES A ENTIDADES PRIVADAS SIN FINES DE LUCRO</t>
  </si>
  <si>
    <t xml:space="preserve">6.04.01 </t>
  </si>
  <si>
    <t>Transferencias corrientes a asociaciones</t>
  </si>
  <si>
    <t xml:space="preserve">6.04.02 </t>
  </si>
  <si>
    <t>Transferencias corrientes a fundaciones</t>
  </si>
  <si>
    <t xml:space="preserve">6.04.03 </t>
  </si>
  <si>
    <t>Transferencias corrientes a cooperativas</t>
  </si>
  <si>
    <t xml:space="preserve">6.04.04 </t>
  </si>
  <si>
    <t>Transferencias corrientes a otras entidades privadas sin fines de lucro</t>
  </si>
  <si>
    <t>TRANSFERENCIAS CORRIENTES A EMPRESAS PRIVADAS</t>
  </si>
  <si>
    <t xml:space="preserve">6.05.01 </t>
  </si>
  <si>
    <t>Transferencias corrientes a empresas privadas</t>
  </si>
  <si>
    <t>OTRAS TRANSFERENCIAS CORRIENTES AL SECTOR PRIVADO</t>
  </si>
  <si>
    <t xml:space="preserve">6.06.01 </t>
  </si>
  <si>
    <t>Indemnizaciones</t>
  </si>
  <si>
    <t xml:space="preserve">6.06.02 </t>
  </si>
  <si>
    <t>Reintegros o devoluciones</t>
  </si>
  <si>
    <t xml:space="preserve">6.07 </t>
  </si>
  <si>
    <t>TRANSFERENCIAS CORRIENTES AL SECTOR EXTERNO</t>
  </si>
  <si>
    <t xml:space="preserve">6.07.01 </t>
  </si>
  <si>
    <t>Transferencias corrientes a organismos internacionales</t>
  </si>
  <si>
    <t xml:space="preserve">6.07.02 </t>
  </si>
  <si>
    <t>Otras transferencias corrientes al sector externo</t>
  </si>
  <si>
    <t>CUENTAS ESPECIALES</t>
  </si>
  <si>
    <t>CUENTAS ESPECIALES DIVERSAS</t>
  </si>
  <si>
    <t xml:space="preserve">9.01.01 </t>
  </si>
  <si>
    <t>Gastos confidenciales</t>
  </si>
  <si>
    <t xml:space="preserve">9.02  </t>
  </si>
  <si>
    <t>SUMAS SIN ASIGNACIÓN PRESUPUESTARIA</t>
  </si>
  <si>
    <t xml:space="preserve">9.02.01 </t>
  </si>
  <si>
    <t>Sumas libres sin asignación presupuestaria</t>
  </si>
  <si>
    <t xml:space="preserve">9.02.02 </t>
  </si>
  <si>
    <t>Sumas con destino específico sin asignación presupuestaria</t>
  </si>
  <si>
    <t>CLASIFICACION DE GASTOS DE TRANSFERENCIA</t>
  </si>
  <si>
    <t>Transferencia</t>
  </si>
  <si>
    <t xml:space="preserve">2.02.02 </t>
  </si>
  <si>
    <t xml:space="preserve"> PRESUPUESTO ORDINARIO 2019</t>
  </si>
  <si>
    <t>CLASIFICACION DE GASTOS DE INGRESOS PROPIOS</t>
  </si>
  <si>
    <t>Ingresos Propios</t>
  </si>
  <si>
    <t>JUSTIFICACIÓN DEL GASTO POR INGRESOS PROPIOS</t>
  </si>
  <si>
    <t>OBJETO DEL
GASTO INGRESOS PROPIOS</t>
  </si>
  <si>
    <t>Monto por Departamento</t>
  </si>
  <si>
    <t>MONTO</t>
  </si>
  <si>
    <t>DEPARTAMENTO</t>
  </si>
  <si>
    <t>JUSTIFICACIÓN</t>
  </si>
  <si>
    <t>Departamento  Dirección General</t>
  </si>
  <si>
    <t>Dieta estimada para el 2019 para los miembros de la Junta Administrativa del Archivo Nacional: (2018=  ¢20,833,33.  Para un total de 3 miembros que devengan la dieta y por 48 sesiones, total ¢3.000.000,00 Prog. 2</t>
  </si>
  <si>
    <t>_Para la publicación de circulares, directrices, resoluciones y otros documentos producidos en la Dirección General y Junta Administrativa, en el Diario Oficial La Gaceta: ¢1.650.000,00. Prog.  2
_Dentro de esta subpartida se incluye la suma de ¢215.000.00, para pautar con el SINART, S.A. de acuerdo con el inciso C. artículo 19 de la Ley 8346. Prog. 2</t>
  </si>
  <si>
    <t xml:space="preserve">Comunicados en prensa escrita, televisiva y radial: 
_Avisos para actividades relevantes programada por la Unidad de Proyección Institucional (alrededor de 2 avisos, tamaño 3 x 3): 
¢1,372,000,00 Prog. 1 (¢686,000,00 c/u)
_Aviso sobre la presentación de las Publicaciones del Archivo Nacional: ¢686.000,00 (Aviso tamaño 3 x 3) Prog. 1
_Materiales promocionales y de difusión alrededor de temas específicos que requieran una estrategia de difusión más detallada: ¢367.800,00 (Publicidad). Prog. 1
_Pautas publicitarias en Facebook de mensajes relevantes para la organización: ¢ 750.000,00. Prog. 1
_Pautas en algún medio digital para promocionar las actividades de difusión cultural y educativa del Archivo Nacional. ¢900.000,00. Prog. 1
_Materiales promocionales para la Biblioteca: ¢250.000.00 para jarras (¢1.600 valor de cada jarra) Prog. 1
</t>
  </si>
  <si>
    <t>_Publicación del aviso del XXXI  Congreso y de un mensaje de felicitación a los archivistas del país en su día: ¢686.000,00 (Aviso tamaño 3 x 3) Prog. 2
_Publicación de aviso sobre Apertura de Premios Nacionales en Archivística:   ₡686.000,00 (Aviso tamaño 3 x 3) Prog. 2. 
Total Prog 2: ¢1.372.000,00 más SINART = ¢2.302.200,00
Dentro de esta subpartida se incluye la suma de ¢930.200.00, para pautar con el SINART, S.A. de acuerdo con el inciso C. artículo 19 de la Ley 8346. (Prog. 2). 
_Publicación de aviso de cierre de la institución a fin de año: ¢686.000,00  (Aviso tamaño 3 x 3) Prog. 3: ¢686.000,00
Total Prog. 3: ¢686.000,00
Total: ¢10.232.200,00</t>
  </si>
  <si>
    <t>_Cuadernillo sobre el tema que defina la Comisión Editora. ¢2.000.000,00 Prog. 1
_Cuadernillo de la Memoria del Congreso Archivístico 2018. ¢2.090.000,00 Prog. 1
_Revista del Archivo Nacional RAN 2019. ¢3.960.000,00 Prog. 1
_Impresión de materiales promocionales para la Biblioteca. ¢250.000,00 Prog. 1
Total Prog. 1: ¢8.300.000,00
_Impresión de boletas de disconformidades y sugerencias para la Contraloría de Servicios. Prog. 3 ¢ 650,000,00
Total Prog. 3: ¢650.000,00
Total: ¢8.950.000,00</t>
  </si>
  <si>
    <t>Departamento Servicios Archivísticos Externos</t>
  </si>
  <si>
    <t xml:space="preserve">Servicio de impresión estilo leasing para el departamento, lo cual implicaría dar de baja las impresoras cuya garantía está vencida y cuyo mantenimiento es oneroso.
</t>
  </si>
  <si>
    <t>Departamento Administrativo Financiero</t>
  </si>
  <si>
    <r>
      <rPr>
        <b/>
        <sz val="10"/>
        <rFont val="Arial"/>
        <family val="2"/>
      </rPr>
      <t>Financiero Contable:</t>
    </r>
    <r>
      <rPr>
        <sz val="10"/>
        <rFont val="Arial"/>
        <family val="2"/>
      </rPr>
      <t xml:space="preserve"> Pago de comisiones bancarias por cobro de bienes y servicios con tarjetas de crédito y de débito.
Pago de comisiones a los bancos: Central de Costa Rica y de Costa Rica, por venta de Timbre de Archivo Nacional.
Gasto por descuentos en venta de timbre de Archivo Nacional (6%) 
</t>
    </r>
  </si>
  <si>
    <t xml:space="preserve">Departamento de Archivo Notarial </t>
  </si>
  <si>
    <t>Digitalización de 4.700 tomos de protocolos notariales depositados y cancelados por los notarios ¢109.463.376
Administración del sistema INDEX ¢246.666.747</t>
  </si>
  <si>
    <t>Departamento de Tecnologías de Información</t>
  </si>
  <si>
    <t>Se requiere para el pago mensual de los servicios de correo electrónico institucional, incluyendo herramientas de trabajo colaborativo.</t>
  </si>
  <si>
    <t>Reforzar los servicios jurídicos para atención de procedimientos administrativos.</t>
  </si>
  <si>
    <r>
      <rPr>
        <b/>
        <sz val="10"/>
        <rFont val="Arial"/>
        <family val="2"/>
      </rPr>
      <t>Recursos Humanos:</t>
    </r>
    <r>
      <rPr>
        <sz val="10"/>
        <rFont val="Arial"/>
        <family val="2"/>
      </rPr>
      <t xml:space="preserve"> Contratación de un estudio de Clima Organizacional Total ¢1,470,788,12</t>
    </r>
  </si>
  <si>
    <t>1.04.05</t>
  </si>
  <si>
    <t>Servicios informáticos</t>
  </si>
  <si>
    <t>Departamento de Archivo Notarial</t>
  </si>
  <si>
    <t>Continuación de la II etapa del desarrollo y mantenimiento del Sistema Archivo Notarial. (¢10.000.000)</t>
  </si>
  <si>
    <r>
      <rPr>
        <b/>
        <sz val="10"/>
        <rFont val="Arial"/>
        <family val="2"/>
      </rPr>
      <t xml:space="preserve">Servicios Generales: </t>
    </r>
    <r>
      <rPr>
        <sz val="10"/>
        <rFont val="Arial"/>
        <family val="2"/>
      </rPr>
      <t xml:space="preserve">.Pago del servicio de limpieza del edificio.   El cálculo no incluye el reajuste de precios del I y II semestre del 2019 ¢60,000.000,00.
Pago de los servicios de seguridad y vigilancia del edificio (I, II y III Etapas).   El cálculo Incluye los reajustes de precios del I y II semestre del 2019 ¢107,730.000,00   Servicios de mensajería Externo ¢9,500,000,00                   
</t>
    </r>
  </si>
  <si>
    <t>_Contratación de un traductor para revisar y actualizar los resúmenes en inglés de la Revista del Archivo Nacional 2018. Monto sugerido: ¢ 200.000,00 y para traducir materiales estratégicos de difusión, como el desplegable general. ¢300.000,00. Prog. 1
Total Prog.1: ¢ 500.000,00
_Previsión para el financiamiento de los proyectos ADAI, con un monto estimado de 8.000.000,00 (aprox. 11.315 Euros) Prog. 2.
Total Prog. 2: ¢ 8.000.000,00
_Comisión Salud Ocupacional: Contratación de servicios profesionales en Salud Ocupacional.  ¢ 3.000.000,00 Prog. 3
Total Prog. 3: ¢ 3.000.000,00
Total: ¢ 11.500.000,00</t>
  </si>
  <si>
    <t>_Costo de tiquete aéreo para asistir a actividades programadas por la Red Sinergia ALA. Monto ¢750.000.00. Prog. 1
Total Prog. 1: ¢750.000.00.
_Costo del tiquete aéreo para asistir a la reunión anual del Comité Intergubernamental del Programa ADAI  ¢625.000,00. Prog. 2
_Costo del tiquete aéreo para asistir a evento convocado por la ALA o CIA ¢625.000,00. Prog. 2
Total Prog. 2: ¢1.250.000
Total:  ¢2.000.000,00</t>
  </si>
  <si>
    <t>_Pago de viáticos para asistir a actividades programadas por la Red Sinergia ALA.  ¢425.000.00. Prog. 1
Total Prog. 1: ¢425.000.00
_Pago de viáticos para asistir a la reunión del Comité Intergubernamental del Programa ADAI  ¢800.000,00. Prog. 2
_Pago de viáticos para asistir a evento convocado por la ALA ¢775,.000,00. Prog. 2
Total Programa 2:  ¢1.575.000,00
Total:  ¢2.000,000,00</t>
  </si>
  <si>
    <r>
      <rPr>
        <b/>
        <sz val="10"/>
        <rFont val="Arial"/>
        <family val="2"/>
      </rPr>
      <t>Servicios Generales:</t>
    </r>
    <r>
      <rPr>
        <sz val="10"/>
        <rFont val="Arial"/>
        <family val="2"/>
      </rPr>
      <t xml:space="preserve"> Pago del seguro de los dos vehículos y una motocicleta de la institución ¢1,800,000,  Pago de seguro del edificio ¢29,200.000.00</t>
    </r>
  </si>
  <si>
    <t xml:space="preserve">XXXI Congreso Archivístico Nacional: Un  tiquete aéreos ($5000)** ¢1,537,500,00; viáticos de conferencistas internacionales ($1200) ¢369.000,00; Hospedaje conferencistas internacionales ($1200) ¢369,000,00; Catering y otros servicios ¢10.230.100,00, carpetas ¢1.045.000,00; obsequios a expositores ¢165.000,00; papelería y bolígrafos ¢385.000,00; imprevistos ₡899.400,00 (5%)
Total: ¢15.000.000,00.  Prog. 2  
</t>
  </si>
  <si>
    <r>
      <rPr>
        <b/>
        <sz val="10"/>
        <rFont val="Arial"/>
        <family val="2"/>
      </rPr>
      <t>Recursos Humanos:</t>
    </r>
    <r>
      <rPr>
        <sz val="10"/>
        <rFont val="Arial"/>
        <family val="2"/>
      </rPr>
      <t xml:space="preserve"> Gastos inherentes a los siguientes cursos: Dos  Cursos Administración Archivos de Gestión ¢450.000,00 duración 20 horas y 15 participantes c/u. Curso Administración de Archivos Centrales ¢600,000.00, duración 80 horas cupo 10. Dos Cursos  para cumplimentar la Guía de Chequeo para auditorías archivísticas ¢320,000.00, duración 12 horas. Cupo 10. Dos Charlas Práctica Notarial ante el Archivo Nacional ¢300,000,00 . Duración 4 horas. Cupo 50 c/u.  Curso sobre Gestión de Documentos electrónicos y digitalización¢240,000,00 duración 12 horas. Cupo 20. Curso Nuevos Reglamentos sobre la Ley 7202, ¢262,500.00, duración 12 horas. Cupo 25. Taller Conservación preventiva de documentos ¢150,000,00 Duración 40 horas. Cupo 10. Curso Gestión de Expedientes Administrativos ¢330,000,00 duración 12 horas. Cupo 15. Curso Norma Nacional de Descripción ¢ 135,000.00 duración 12 horas. Cupo 15. Curso Clasificación, ordenación y descripción ¢135,000,00 Total ¢2,922,500.00</t>
    </r>
  </si>
  <si>
    <t xml:space="preserve">Celebración del mes de la patria: ¢500.000,00 Prog. 1 
Celebración del Día Internacional de los Archivos: ¢850,000,00 Prog. 1 
Presentación de las publicaciones del Archivo Nacional: ¢300.000,00 Prog. 1 
Inauguración exposición documental: ¢450.000,00  Prog. 1
Conmemoración del Día Mundial del Patrimonio Audiovisual (27 de octubre): ¢200.000,00 Prog. 1 
Otras actividades protocolarias y sociales relacionadas con donaciones de documentos, conferencias de prensa, mesas redondas: ¢700.000,00 Prog. 1
Total Prog. 1: ¢3,000.000,00
</t>
  </si>
  <si>
    <r>
      <rPr>
        <b/>
        <sz val="10"/>
        <rFont val="Arial"/>
        <family val="2"/>
      </rPr>
      <t>Servicios Generales:</t>
    </r>
    <r>
      <rPr>
        <sz val="10"/>
        <rFont val="Arial"/>
        <family val="2"/>
      </rPr>
      <t xml:space="preserve"> Reparaciones menores en el edificio (paredes, techos, pisos, barandas, portón eléctrico, etc.) ¢3.000.000.</t>
    </r>
  </si>
  <si>
    <t>Departamento de Conservación</t>
  </si>
  <si>
    <t>Pago del contrato de recarga de extintores de incendio institucionales.</t>
  </si>
  <si>
    <t>Mantenimiento de un montacargas ubicado en el depósito de la III etapa para el traslado de los documentos. (¢500.000)</t>
  </si>
  <si>
    <r>
      <rPr>
        <b/>
        <sz val="10"/>
        <rFont val="Arial"/>
        <family val="2"/>
      </rPr>
      <t xml:space="preserve">Servicios Generales: </t>
    </r>
    <r>
      <rPr>
        <sz val="10"/>
        <rFont val="Arial"/>
        <family val="2"/>
      </rPr>
      <t xml:space="preserve"> Mantenimiento de planta eléctrica de respaldo ¢1.200.000. Mantenimiento del sistema de bombeo de agua potable ¢2,500.000. Mantenimiento de la bomba contra incendios ¢1,750.000.   Mantenimiento de equipo de jardinería ¢300.000.  Mantenimiento de elevador del núcleo central ¢2.000,000. Mantenimiento del sistema de detección de humo ₡500,000 </t>
    </r>
    <r>
      <rPr>
        <b/>
        <sz val="10"/>
        <rFont val="Arial"/>
        <family val="2"/>
      </rPr>
      <t>Unidad Médica</t>
    </r>
    <r>
      <rPr>
        <sz val="10"/>
        <rFont val="Arial"/>
        <family val="2"/>
      </rPr>
      <t>: Mantenimiento preventivo, calibración y ajuste de campo de balanza médica (¢100.000) mantenimiento preventivo de esfigmomanómetros(¢70.000)Total ₡8,250,000</t>
    </r>
  </si>
  <si>
    <t>1.08.05</t>
  </si>
  <si>
    <r>
      <rPr>
        <b/>
        <sz val="10"/>
        <rFont val="Arial"/>
        <family val="2"/>
      </rPr>
      <t>Servicios Generales:</t>
    </r>
    <r>
      <rPr>
        <sz val="10"/>
        <rFont val="Arial"/>
        <family val="2"/>
      </rPr>
      <t xml:space="preserve"> Mantenimiento y reparación de los equipos móviles de la institución ¢300.000.</t>
    </r>
  </si>
  <si>
    <t>Mantenimiento proyector y fax. Total ¢340,000</t>
  </si>
  <si>
    <r>
      <rPr>
        <b/>
        <sz val="10"/>
        <rFont val="Arial"/>
        <family val="2"/>
      </rPr>
      <t>Servicios Generales:</t>
    </r>
    <r>
      <rPr>
        <sz val="10"/>
        <rFont val="Arial"/>
        <family val="2"/>
      </rPr>
      <t xml:space="preserve"> Mantenimiento y reparación de la central telefónica ¢1.750.000. Actualización del sistema  ¢500.000.
</t>
    </r>
    <r>
      <rPr>
        <b/>
        <sz val="10"/>
        <rFont val="Arial"/>
        <family val="2"/>
      </rPr>
      <t>Recursos Humanos:</t>
    </r>
    <r>
      <rPr>
        <sz val="10"/>
        <rFont val="Arial"/>
        <family val="2"/>
      </rPr>
      <t xml:space="preserve"> Mantenimiento de equipo de Video  ¢80,000.00 Total ¢2.330.000</t>
    </r>
  </si>
  <si>
    <t xml:space="preserve">Mantenimiento y reparación del equipo y mobiliario de oficina en general, (fotocopiadoras, máquinas de escribir, escritorios, sillas) ¢500.000.00 Prog. 3 </t>
  </si>
  <si>
    <t>Mantenimiento de 9 visores de microfichas (40.000 cada uno para un total de ¢360.000)
Mantenimiento de 2 fotocopiadoras. (¢250.000)</t>
  </si>
  <si>
    <r>
      <rPr>
        <b/>
        <sz val="10"/>
        <rFont val="Arial"/>
        <family val="2"/>
      </rPr>
      <t>Servicios Generales:</t>
    </r>
    <r>
      <rPr>
        <sz val="10"/>
        <rFont val="Arial"/>
        <family val="2"/>
      </rPr>
      <t xml:space="preserve"> Mantenimiento del sistema de aires acondicionados y extractores.  ¢6.000.000. Reparaciones que se requieran e inclusión de aires en garantía ¢2.000.000. Filtros de inyectores de aire de Archivo Notarial ¢1.600.000. Sistema de centralización, monitoreo y control de temperatura y humedad, incluyendo la sustitución de los resistencias de control de humedad que se encuentran en mal estado de los tres depósitos de Archivo Histórico de la II etapa ¢8.500.000 Total ¢18.100.000</t>
    </r>
  </si>
  <si>
    <t>Auditoría Interna</t>
  </si>
  <si>
    <t xml:space="preserve">Para el mantenimiento del equipo de oficina que tiene la auditoría interna. </t>
  </si>
  <si>
    <t>Pago del mantenimiento preventivo de la fotocopiadora del departamento, marca Sharp AR-5220.</t>
  </si>
  <si>
    <t>Mantenimiento preventivo y correctivo de las impresoras de la Dirección General y Junta Administrativa. ¢800.000.00 Prog. 1
Total Prog. 1: 800.000,00</t>
  </si>
  <si>
    <t>Departamento de Archivo Histórico</t>
  </si>
  <si>
    <t>Contrato de mantenimiento preventivo y correctivo para impresoras láser y multifuncional: 
_ 1 Multifuncional Konica Milnolta
_ 2 Impresoras HP</t>
  </si>
  <si>
    <t xml:space="preserve">Mantenimiento de 3 impresoras laser (50.000 para cada una), de 2 escáneres reproductores de microfichas (90.000 colones cada uno, para un total de (¢330.000)
</t>
  </si>
  <si>
    <r>
      <rPr>
        <b/>
        <sz val="10"/>
        <rFont val="Arial"/>
        <family val="2"/>
      </rPr>
      <t>Recursos Humanos:</t>
    </r>
    <r>
      <rPr>
        <sz val="10"/>
        <rFont val="Arial"/>
        <family val="2"/>
      </rPr>
      <t xml:space="preserve"> Mantenimiento impresora HP laser Jet P3015 ¢95.000 . Proveeduría: Mantenimiento preventivo y correctivo de equipo de impresora ¢100.000</t>
    </r>
  </si>
  <si>
    <t>Pago del mantenimiento preventivo de la impresora  láser del departamento, marca Xerox WorkCentre 3225, así como de los escáneres marca Xerox, Fujitsu y Aplicon que se utilizan en los programas de digitalización de documentos.</t>
  </si>
  <si>
    <t xml:space="preserve">Servicio de asistencia, mantenimiento y soporte especializado para la plataforma tecnológica, incluyendo: servidores físicos HP G6 y G8, dispositivos de seguridad perimetral Fortigate y Fortianalyzer, dispositivos de almacenamiento de alto desempeño HP P2000 y HP 3PAR, plataforma de virtualización VMWare, dispositivos de telecomunicaciones (Switches HP), dispositivos de respaldos en cintas magnéticas Data Protector, Directorio Activo, sistemas operativos Windows 7, 10 y Data Center, entre otros. ¢5.100.000
</t>
  </si>
  <si>
    <t>Recursos Humanos: Mantenimiento Reloj marcador. Total ¢500,000,00</t>
  </si>
  <si>
    <t>Pago del mantenimiento preventivo de las guillotinas manuales y electrónicas del departamento, prensas manuales, equipos de microfilmación, cámaras fotográficas y cualquiera otro que lo necesite.</t>
  </si>
  <si>
    <t>Servicios Generales Pagos de derechos de circulación de los equipos móviles ¢175.000.</t>
  </si>
  <si>
    <t xml:space="preserve">Compra de 18 tóneres para las impresoras de venta de imágenes (12 para la impresora Kyocera ¢600.000 y 6 para la impresora LexMark ¢548.000 ); tinta para sellos ¢20.000 .Total ¢1.168.000 </t>
  </si>
  <si>
    <r>
      <rPr>
        <b/>
        <sz val="10"/>
        <rFont val="Arial"/>
        <family val="2"/>
      </rPr>
      <t>Servicios Generales:</t>
    </r>
    <r>
      <rPr>
        <sz val="10"/>
        <rFont val="Arial"/>
        <family val="2"/>
      </rPr>
      <t xml:space="preserve"> Adquisición de pinturas y otros productos complementarios para trabajos de mantenimiento del edificio Total ¢400.000    </t>
    </r>
  </si>
  <si>
    <t>Compra de 15 galones de ácido revelador marca Prostar y 15 galones de ácido fijador de la misma marca, para los procesos de revelado de película de microfilm y 1 galón de amoníaco líquido. ¢1.000.000.00.</t>
  </si>
  <si>
    <r>
      <rPr>
        <b/>
        <sz val="10"/>
        <rFont val="Arial"/>
        <family val="2"/>
      </rPr>
      <t>Servicios Generales:</t>
    </r>
    <r>
      <rPr>
        <sz val="10"/>
        <rFont val="Arial"/>
        <family val="2"/>
      </rPr>
      <t xml:space="preserve"> Compra de luminarias ahorrativas de acuerdo al Plan de Eficiencia Energética, para continuar con el proceso de  sustitución de las luminarias de los edificios  por lámparas que reduzcan el consumo eléctrico ¢3,000.000.  Adquisición de cables eléctricos y telefónicos, tomacorrientes, uniones, breakers, y otros materiales requeridos en el mantenimiento del sistema eléctrico y telefónico de la institución  y memorias para computadoras ¢500.000. </t>
    </r>
    <r>
      <rPr>
        <b/>
        <sz val="10"/>
        <rFont val="Arial"/>
        <family val="2"/>
      </rPr>
      <t>Recursos Humanos:</t>
    </r>
    <r>
      <rPr>
        <sz val="10"/>
        <rFont val="Arial"/>
        <family val="2"/>
      </rPr>
      <t xml:space="preserve"> Extensiones y Regletas eléctricas para uso del equipo audiovisual que se utiliza en las capacitaciones ¢100.000 Total ¢3,600,000</t>
    </r>
  </si>
  <si>
    <r>
      <rPr>
        <b/>
        <sz val="10"/>
        <rFont val="Arial"/>
        <family val="2"/>
      </rPr>
      <t>Servicios Generales:</t>
    </r>
    <r>
      <rPr>
        <sz val="10"/>
        <rFont val="Arial"/>
        <family val="2"/>
      </rPr>
      <t xml:space="preserve"> Adquisición de vidrios para reponer algún vidrio quebrado en la institución ¢1.000.000.</t>
    </r>
  </si>
  <si>
    <r>
      <rPr>
        <b/>
        <sz val="10"/>
        <rFont val="Arial"/>
        <family val="2"/>
      </rPr>
      <t>Servicios Generales</t>
    </r>
    <r>
      <rPr>
        <sz val="10"/>
        <rFont val="Arial"/>
        <family val="2"/>
      </rPr>
      <t>:  Adquisición de servicios sanitarios, fluxómetros y otros materiales necesarios en el mantenimiento preventivo, correctivo y reducir el desperdicio de agua, así como los cartuchos de repuesto de los mingitorios secos.  ₡2,200,000.</t>
    </r>
  </si>
  <si>
    <t>Se requieren tres escaleras para la facilitación de documentos. ¢60.000</t>
  </si>
  <si>
    <r>
      <rPr>
        <b/>
        <sz val="10"/>
        <rFont val="Arial"/>
        <family val="2"/>
      </rPr>
      <t>Servicios Generales:</t>
    </r>
    <r>
      <rPr>
        <sz val="10"/>
        <rFont val="Arial"/>
        <family val="2"/>
      </rPr>
      <t xml:space="preserve"> Adquisición de herramientas para el mantenimiento preventivo y correctivo de la institución: Una Carretilla de trabajo con gavetas y mesa  ¢500.000.</t>
    </r>
  </si>
  <si>
    <t>Se presupuesta dinero para la compra de repuestos de los visores de microfichas ¢500.000</t>
  </si>
  <si>
    <r>
      <rPr>
        <b/>
        <sz val="10"/>
        <rFont val="Arial"/>
        <family val="2"/>
      </rPr>
      <t xml:space="preserve">Servicios Generales: </t>
    </r>
    <r>
      <rPr>
        <sz val="10"/>
        <rFont val="Arial"/>
        <family val="2"/>
      </rPr>
      <t xml:space="preserve"> Adquisición de baterías, repuestos varios para equipos móviles y fijos ¢250,000.  </t>
    </r>
  </si>
  <si>
    <t>Biblioteca:_100 juegos de separadores de libros antideslizantes color negro = ¢2.081,30 Total: ¢208.130,00 para la Biblioteca. Prog. 1
_Rotulador electrónico LM210 D SKU: 16381. Costo total ¢31.990. Prog. 1
_Etiqueta letratag. Unidad Dymo. Modelo 16952 SKU 16413. Costo unitario : ¢2.990,00. Total ¢ 14.950,00. Prog. 1
Total Prog. 1: ¢ 255.070,00
_Engrapadora eléctrica KW5991, costo aproximado ¢25.205,00 Prog. 3
Total: ¢280.275,00</t>
  </si>
  <si>
    <t>Material necesario para la venta de servicios (digitalización de protocolos, constancias, reproducciones, venta de imágenes digitalizadas y microfilmadas impresas, facilitación de tomos y depósito de tomos): 18 cintas para impresora EPSON M188 18.000 colones; 20 cajas de clips plásticos 7500 colones; 20 almohadillas para sellos 90.000 colones; 20 humedecedores de dedos 12.000 colones; 25 cajas de grapas 37,000 colones; 20 cajas de marcadores o pilots 19.000 colones; 3 sellos fechadores 30.000 colones; 10 perforadoras de papel 26.000 colones; 10 cajas de notas adhesivas 15.000 colones; 3 cajas de lápices 10.000 colones. Total ¢223.500</t>
  </si>
  <si>
    <t>Compra de 35 galones de pegamento cola blanca para los procesos de encuadernación de tomos de protocolo notarial y confección de contenedores de documentos. ¢500.000.00.</t>
  </si>
  <si>
    <t>15 resmas de papel carta  33.000 colones; 65 resmas de papel oficio 195.000 colones (para constancias, reproducciones y copias). 25 archivadores de cartón para archivo de solicitudes de constancias, recibos de cancelación de impresiones, copias de recibos de tomos de protocolo 40.000 colones. 20 rollos de papel térmico para la etiquetera del control de filas 80.000 colones. 100 talonarios de recibos de depósito de tomos 250.000 colones. 15 talonarios de irregularidades en tomos 30.000 colones. 8 talonarios de control de entrega de recibos de tomos de protocolo 8.000 colones.  2000 fichas descriptivas de tomos de protocolo 40.000 colones. 500 formularios de cadena de trámite 3.000 colones. 20 talonarios de recibos de restauraciones 20.000 colones. 10 cajas de folders 26.000 colones. 4700 recibos provisionales de tomos de protocolo 117.000 colones. 90 rollos de papel para boletas testigo 36.000 colones; 7500 boletas testigo de uso interno 150.000 colones; 1500 solicitudes de constancias 30.000 colones; 3000 recibos para constancias 60.000 colones; 2000 solicitudes de copias certificadas y certificaciones 40.000 colones; 2000 recibos para fotocopias certificadas 60.000 colones; 1.000 solicitudes de ulteriores testimonios 20.000 colones; 1.000 recibos de ulteriores testimonios 30.000 colones; 10 talonarios de boletas de tasa y cancelación de recibos 50.000 colones. Total ¢1.321.000</t>
  </si>
  <si>
    <t>Compra de 40 resmas de papel ledger de 250 pliegos cada una y 20 resmas de cartón 80, para las encuadernaciones de tomos de protocolo notarial. ¢2.000.000.00</t>
  </si>
  <si>
    <t>Compra de 200 metros de tela army verde olivo para la encuadernación de tomos de protocolo notarial. ¢860.000.00.</t>
  </si>
  <si>
    <t xml:space="preserve">Recursos Humanos: Vajilla desechable (1500 vasos, ¢45,000,00, 500 platos ¢20,000.00, 200 removedores ¢500,00 1500 cucharas, tenedores y cuchillos, ¢30.000.00)  para actividades de capacitación y actividades Institucionales 
TOTAL ¢95.000,00
</t>
  </si>
  <si>
    <r>
      <rPr>
        <b/>
        <sz val="10"/>
        <rFont val="Arial"/>
        <family val="2"/>
      </rPr>
      <t>Biblioteca:</t>
    </r>
    <r>
      <rPr>
        <sz val="10"/>
        <rFont val="Arial"/>
        <family val="2"/>
      </rPr>
      <t xml:space="preserve"> 1 carretilla  convertible para acarreo de documentos, medidas 45,2 pulgadas. m x 0.60 m  (23,8 pulg) x 0,87 m (34.4 pulg). Total : 410.000,00 colones. Prog. 1</t>
    </r>
  </si>
  <si>
    <r>
      <rPr>
        <b/>
        <sz val="10"/>
        <rFont val="Arial"/>
        <family val="2"/>
      </rPr>
      <t>Proyección Institucional:</t>
    </r>
    <r>
      <rPr>
        <sz val="10"/>
        <rFont val="Arial"/>
        <family val="2"/>
      </rPr>
      <t xml:space="preserve"> Dos micrófonos de solapa, para mejorar la calidad de las grabaciones. ¢500.000,00 Prog. 1, Cámara fotográfica digital para toma de fotografías en actividades protocolarias, sociales y culturales del Archivo Nacional. ¢600.000,00 Prog. 1</t>
    </r>
  </si>
  <si>
    <t xml:space="preserve">Compra de dos radiocomunicadores y dos teléfonos para la Unidad Servicios Técnicos Archivísticos (USTA).
</t>
  </si>
  <si>
    <r>
      <rPr>
        <b/>
        <sz val="10"/>
        <rFont val="Arial"/>
        <family val="2"/>
      </rPr>
      <t>Financiero Contable y Recursos Humanos:</t>
    </r>
    <r>
      <rPr>
        <sz val="10"/>
        <rFont val="Arial"/>
        <family val="2"/>
      </rPr>
      <t xml:space="preserve"> Compra de teléfonos para uso en las Unidades. ¢100.000.   Servicios Generales: Sustitución de teléfonos por fallas. Total ¢110,000  </t>
    </r>
  </si>
  <si>
    <t>Compra de un teléfono línea IP para comenzar a sustituir en cada una de las áreas los teléfonos que funcionaban con la tecnología analógica vieja.</t>
  </si>
  <si>
    <r>
      <rPr>
        <b/>
        <sz val="10"/>
        <rFont val="Arial"/>
        <family val="2"/>
      </rPr>
      <t>Asesoría Jurídica:</t>
    </r>
    <r>
      <rPr>
        <sz val="10"/>
        <rFont val="Arial"/>
        <family val="2"/>
      </rPr>
      <t xml:space="preserve"> Mesa de reuniones con cuatro sillas. ¢195.000,00 Prog. 3
Reloj fechador eléctrico (para la recepción de correspondencia), tiene capacidad para imprimir fecha, hora, minutos, etc. Costo aproximado ¢240.000,00 Prog. 3
Total Prog. 3: ¢435.000,00</t>
    </r>
  </si>
  <si>
    <t xml:space="preserve">Compra de relojes marcadores para la recepción de índices  ¢400.000
Mesa redonda y cuatro sillas para los peritos, funcionarios administrativos y judiciales ¢210.000
</t>
  </si>
  <si>
    <t xml:space="preserve">Compra de:
2 archivadores tamaño legal para dar de baja los que están en mal estado y no existen archivadores en la institución en buen estado. ¢400.000
2 sillas ergonómicas para reemplazar las que están quebradas en sus descansabrazos, rodines o respaldar. ¢400,000 Total ¢800.000,00
</t>
  </si>
  <si>
    <r>
      <rPr>
        <b/>
        <sz val="10"/>
        <rFont val="Arial"/>
        <family val="2"/>
      </rPr>
      <t xml:space="preserve">Financiero Contable: </t>
    </r>
    <r>
      <rPr>
        <sz val="10"/>
        <rFont val="Arial"/>
        <family val="2"/>
      </rPr>
      <t xml:space="preserve"> Compra de una sumadora para el Cajero Institucional ¢45.000.00. Compra de silla ergonómica para la Profesional Contable ¢64.000.00</t>
    </r>
  </si>
  <si>
    <t>Compra de un mueble metálico de seguridad para la custodia de documentos que se restauran y encuadernan en el departamento y una silla ergonómica para el Área de Encuadernación.</t>
  </si>
  <si>
    <t xml:space="preserve">Impresora de alta capacidad para el impresión y venta de imágenes de microfilm y digitalización.(¢2,000.000)  
</t>
  </si>
  <si>
    <t>Un Escáner de alto rendimiento para cargar documentos al expediente electrónico de SICOP similar a Fujitsu ScanSnap iX500 Color Duplex.¢280.000 Unidad Médica: Contratación del programa de expediente digital Vital -E de Racsa compatible con EDUS del CCSS, mensualidad de 98 dólares ¢700.000 Total ¢980.000</t>
  </si>
  <si>
    <t xml:space="preserve">Ampliación de  la capacidad de almacenamiento, con la adquisición de 80 TB en discos para los repositorios de informacion.¢15.500.000 
Aumentar la capacidad del sistema de respaldos de información Institucional basado en disco con la compra de un Enclosure y 24 discos de 6TB de capacidad. ¢29.610.000
Computadoras de segundo equipo de  alto procesamiento para conversión de formatos de imágenes y 4 equipos de computo de escritorio para sustitución por obsolescencia de 15 computadoras de escritorio como parte de el proceso de actualización tecnológica para sustituir equipos que ya cuentan con más de 5 años y que por lo tanto están en obsolescencia tecnológica ¢3.500.000
</t>
  </si>
  <si>
    <t>Un luxómetro digital</t>
  </si>
  <si>
    <t xml:space="preserve">Adquirir 6 deshumidificadores para los depósitos de la III etapa del Archivo Nacional ¢1.100.000
Un visor para la consulta de imágenes microfilmadas ¢6.000.000
</t>
  </si>
  <si>
    <t>Compra de 5 deshumidificadores para los depósitos del Archivo Intermedio con un costo de  250.000 cada uno Total ¢1.250.000</t>
  </si>
  <si>
    <t>5.99.03</t>
  </si>
  <si>
    <t xml:space="preserve">Ampliación de garantías anuales:
_telecomunicaciones (Switches) y  software interno (firmware) y extensión de la garantía del fabricante en caso de fallas del dispositivo
_equipos de servidores físicos que requieren extensión de la garantía para su buen funcionamiento y continuidad 
_VMWare es la herramienta tecnológica que permite la virtualización, administración y control de los servidores
_equipo de almacenamiento  y su software de alto desempeño, compuesto por tres equipos (HP P2000, HP 3PAR y WDSentinel)
_ equipos seguridad perimetral de la red y acceso a Internet 
_equipos respaldos (Data Protector) y actualización y Soporte del software. ¢17.400.00
 -Licenciamiento anual y mantenimiento de antivirus La licencia de Antivirus, es una licencia de pago anual para su uso, por lo que se requiere actualizar el uso del software para ayudar a mitigar los ataques de programas maliciosos o virus que puedan afectar los dispositivos y datos de los equipos institucionales. ¢1.500.000
 -Licenciamiento de usuario 2 anualidades Adobe Creative Cloud para DCONS y Proyección Institucional. ¢1.000.000
</t>
  </si>
  <si>
    <t>Premio de reconocimiento al ganador a la mejor investigación archivística 2019 (José Luis Coto Conde). ¢350.000 Prog. 2</t>
  </si>
  <si>
    <t>Financiero Contable: Reintegros por compra errónea de Timbre de Archivo Nacional.</t>
  </si>
  <si>
    <t>Pago de cuota $330 (Asociación Latinoamericana de Archivos) a tipo de cambio ¢590.00,  ¢194.700,00.  Prog. 2
Pago de cuota €780 (Consejo Internacional de Archivos) a tipo de cambio de  ₡700.00 el Euro  ¢546.000,00 Prog. 2
Total Prog. 2  ₡ 740.700,00</t>
  </si>
  <si>
    <t>JUSTIFICACIÓN DEL GASTO POR TRANSFERENCIA</t>
  </si>
  <si>
    <t>OBJETO DEL
GASTO TRANSFERENCIA</t>
  </si>
  <si>
    <t>Institucional</t>
  </si>
  <si>
    <t>Se presupuesta el pago de salarios para los funcionarios de acuerdo con los aumentos indicados en los "Lineamientos sobre Formulación del Presupuesto de la República" en donde se indica  para el  I semestre 2019 ¢3.750 y para el  II semestre 2019 ¢3.800.</t>
  </si>
  <si>
    <t>Para el pago de suplencias por incapacidades, licencias, etc.</t>
  </si>
  <si>
    <t>Pago de tiempo extraordinario de agentes de seguridad, chofer y otros funcionarios que lo requieran.</t>
  </si>
  <si>
    <t>Tomando en cuenta la fecha de cumplimiento de Aumento Anual para cada funcionario se proyectó un incremento de una anualidad más para el 2019 con respecto a la cantidad de anualidades del año 2018.</t>
  </si>
  <si>
    <t>Pago de los rubros de Prohibición y Dedicación Exclusiva a los funcionarios que lo requieren.</t>
  </si>
  <si>
    <t>Salario Adicional o proporcional a pagar en el mes de diciembre de 2019, a los funcionarios de la institución.</t>
  </si>
  <si>
    <t>Pago de retribución salarial a pagar en el mes de enero 2019, a los funcionarios de la Institución.</t>
  </si>
  <si>
    <t>Para los profesionales con el incentivo de Carrera Profesional se proyectó un incremento de 5 puntos con respecto a la cantidad de puntos de carrera profesional al primer semestre 2018.</t>
  </si>
  <si>
    <t>Pago de cargas sociales para el seguro de los funcionarios de la Institución, corresponde al 9.25% del salario de los funcionarios.</t>
  </si>
  <si>
    <t>Monto destinado para girar al Banco Popular, que corresponde al 0.5% del salario de los trabajadores.</t>
  </si>
  <si>
    <t>Pago de cargas sociales para el aporte patronal a los fondos de pensiones, correspondiente al 5.08% del salario de los funcionarios.</t>
  </si>
  <si>
    <t>Monto destinado para el cumplimiento de lo establecido en la Ley de Protección al Trabajador N° 7983, correspondiente al 1.5% del salario de los funcionarios.</t>
  </si>
  <si>
    <t>Monto destinado para el cumplimiento de lo establecido en la Ley de Protección al Trabajador N° 7983, correspondiente al 3% del salario de los funcionarios.</t>
  </si>
  <si>
    <t>Aporte Patronal por incorporación de funcionarios del Archivo Nacional a la Asociación Solidarista del Ministerio de Cultura y Juventud.</t>
  </si>
  <si>
    <t>Pago de servicio de agua y alcantarillado para el año 2019, incluye incrementode un 5% de tarifas.</t>
  </si>
  <si>
    <t>Pago de  servicio de energía eléctrica para los primeros 10 meses del año 2019, incluye incremento de un 5% en tarifas.</t>
  </si>
  <si>
    <t>Departamento Dirección General</t>
  </si>
  <si>
    <r>
      <rPr>
        <b/>
        <sz val="10"/>
        <rFont val="Arial"/>
        <family val="2"/>
      </rPr>
      <t>Biblioteca:</t>
    </r>
    <r>
      <rPr>
        <sz val="10"/>
        <rFont val="Arial"/>
        <family val="2"/>
      </rPr>
      <t xml:space="preserve"> Canje y donación de publicaciones a nivel nacional e internacional: ¢1.300.000.00: Prog. 1
</t>
    </r>
    <r>
      <rPr>
        <b/>
        <sz val="10"/>
        <rFont val="Arial"/>
        <family val="2"/>
      </rPr>
      <t>Dirección General:</t>
    </r>
    <r>
      <rPr>
        <sz val="10"/>
        <rFont val="Arial"/>
        <family val="2"/>
      </rPr>
      <t xml:space="preserve">  Pagos de envío de documentos que producen las diferentes unidades de la Dirección General y Junta Administrativa: ¢600.000.00: Prog. 3
Total: ¢1.900.000,00</t>
    </r>
  </si>
  <si>
    <t>Para el envío de correspondencia sobre rescate documental a instituciones fuera de la zona central de San José</t>
  </si>
  <si>
    <t>Se requiere para la remisión de las reproducciones  y otros documentos solicitados por los despachos judiciales de todo el país.</t>
  </si>
  <si>
    <t>Pago de servicios de correos para gestión normal del departamento Administrativo Financiero. ¢100.000 Pago de alquiler de apartado bancario de la Junta Administrativa.¢25.000</t>
  </si>
  <si>
    <t xml:space="preserve">Pago de servicio de telecomunicaciones para el año 2019, incluye incremento de un 10% en tarifas. </t>
  </si>
  <si>
    <t>Se requiere para el pago mensual de los servicios de Internet vía fibra óptica (principal y secundario) de la institución, con incremento a 100 Mbps.</t>
  </si>
  <si>
    <r>
      <rPr>
        <b/>
        <sz val="10"/>
        <rFont val="Arial"/>
        <family val="2"/>
      </rPr>
      <t>Unidad Medica:</t>
    </r>
    <r>
      <rPr>
        <sz val="10"/>
        <rFont val="Arial"/>
        <family val="2"/>
      </rPr>
      <t xml:space="preserve">  Recolección de desechos biopeligrosos de la Unidad ¢100,000,00.</t>
    </r>
    <r>
      <rPr>
        <b/>
        <sz val="10"/>
        <rFont val="Arial"/>
        <family val="2"/>
      </rPr>
      <t xml:space="preserve"> Financiero Contable</t>
    </r>
    <r>
      <rPr>
        <sz val="10"/>
        <rFont val="Arial"/>
        <family val="2"/>
      </rPr>
      <t>: Pago de servicios municipales para el año 2019 ¢1,350.000</t>
    </r>
  </si>
  <si>
    <t xml:space="preserve">Recursos requeridos para reforzar las publicaciones que se hacen por medio de la Imprenta Nacional. ¢500.000,00. Prog. 2
</t>
  </si>
  <si>
    <t>Publicación en el diario oficial La Gaceta de los siguientes documentos:
_Declaratorias generales de valor científico cultural para universidades, sector electricidad y sector hídrico, CAIS o Clínica de la CCSS, entre otras.
_Otros documentos que apruebe la Junta Administrativa del Archivo Nacional
El costo se presupuestó de acuerdo con las cotizaciones que se recibieron en el 2018 para la publicación de 2 normas técnicas que está por aprobar la Junta Administrativa del Archivo Nacional.</t>
  </si>
  <si>
    <r>
      <rPr>
        <b/>
        <sz val="10"/>
        <rFont val="Arial"/>
        <family val="2"/>
      </rPr>
      <t>Recursos Humanos</t>
    </r>
    <r>
      <rPr>
        <sz val="10"/>
        <rFont val="Arial"/>
        <family val="2"/>
      </rPr>
      <t xml:space="preserve">: Para la publicación de Nombramientos en propiedad y otros documentos de Recursos Humanos, en el Diario Oficial La Gaceta ¢150.000. </t>
    </r>
    <r>
      <rPr>
        <b/>
        <sz val="10"/>
        <rFont val="Arial"/>
        <family val="2"/>
      </rPr>
      <t>Proveeduría:</t>
    </r>
    <r>
      <rPr>
        <sz val="10"/>
        <rFont val="Arial"/>
        <family val="2"/>
      </rPr>
      <t xml:space="preserve"> Publicaciones de edictos de Contratación Administrativa en La Gaceta (invitaciones de licitación pública, adjudicaciones, publicación Programa Adquisiciones y resoluciones) ¢100.000</t>
    </r>
  </si>
  <si>
    <t>_Catálogo de la exposición documental ¢200.000,00
_800 ejemplares de calendarios para el 2020 ¢500.000,00
Total Prog. 1: ¢700.000,00
_Comisión de Ética: 200 libretas con un mensajes de valores. ¢55,000.00. Prog. 3
Total Prog. 3: ¢55.000,00
Total: ¢755.000,00</t>
  </si>
  <si>
    <t xml:space="preserve">Impresión de formularios de la Sala de Consulta y etiquetas para cajas de archivo:
_Trámite de fotocopias: 700 unidades (¢10.000)
_Cantidad de timbres para certificaciones: 200 unidades (¢3.700)
_ Reproducción de Rangos Cámara digital: 255 unidades (¢7.500)
_ Etiquetas para cajas de archivo: 1.000 unidades (¢17.000)
_ Boletas de préstamo: 500 unidades (¢85.000)
_ Reproducción de documentos: 760 unidades (¢28.500)
_ Solicitud de fotocopiado: 760 unidades (¢23.300)
</t>
  </si>
  <si>
    <t>Recursos Humanos: Impresión 300 folder con logo para Expedientes de personal  ¢250,000.00</t>
  </si>
  <si>
    <t>Pago de la impresión de carátula para expedientes de índices notariales.</t>
  </si>
  <si>
    <r>
      <rPr>
        <b/>
        <sz val="10"/>
        <rFont val="Arial"/>
        <family val="2"/>
      </rPr>
      <t>Biblioteca:</t>
    </r>
    <r>
      <rPr>
        <sz val="10"/>
        <rFont val="Arial"/>
        <family val="2"/>
      </rPr>
      <t xml:space="preserve"> Digitalización de 3.785 imágenes aproximadamente. (Imágenes de Cuadernillos, Memorias de Congresos Archivísticos, entre otros documentos):  $0,3125 precio de imagen. Total $1.182,81 tipo de cambio:  ¢590. Total:  ¢697.857,9 Prog. 1</t>
    </r>
  </si>
  <si>
    <t xml:space="preserve">Adquisición de cuatro certificados de firma digital para los profesionales de la Unidad Servicios Técnicos Archivísticos. 
</t>
  </si>
  <si>
    <t>Recursos Humanos: Contratación de un estudio de Clima Organizacional Total ¢1,029,211,88</t>
  </si>
  <si>
    <t xml:space="preserve">Servicio de enmarcado de los afiches sobre actividades del Archivo Nacional. ¢100.000,00. Prog 3
</t>
  </si>
  <si>
    <t>Pago del contrato anual de fumigación de las instalaciones del Archivo Nacional, con el fin de mantenerlas libres de insectos, roedores y microorganismos, así como para el pago del servicio de afilamiento de las cuchillas de las guillotinas manuales y electrónicas que se usan para los trabajos de encuadernación de documentos y confección de contenedores.</t>
  </si>
  <si>
    <t>Transporte para todos los funcionarios de la Dirección General en el cumplimiento de sus actividades como por ejemplo: asistencia a reuniones, servicios y mensajería en general, etc.  ¢100.000,00 Prog. 3</t>
  </si>
  <si>
    <t>Transporte para la realización de por lo menos 15 inspecciones que serán determinadas en el año 2018 de acuerdo con las autorizaciones que emitan los jerarcas de las instituciones autónomas y descentralizadas; según la nueva estrategia para la rectoría del Sistema Nacional de Archivos aprobada por la Junta Administrativa del Archivo Nacional.</t>
  </si>
  <si>
    <t>Servicios Generales: Pago de transporte a funcionarios de la USG que realizan servicios de mensajería en autobús ¢45.000.</t>
  </si>
  <si>
    <t>Pago de servicio de pasajes de bus a los colaboradores en sus desplazamientos para valorar el estado de conservación de documentos de previo a ser transferidos al Archivo Nacional o para realizar asesorías o inspecciones de conservación a los archivos de las instituciones públicas.</t>
  </si>
  <si>
    <r>
      <rPr>
        <b/>
        <sz val="10"/>
        <rFont val="Arial"/>
        <family val="2"/>
      </rPr>
      <t xml:space="preserve">Proyección Institucional: </t>
    </r>
    <r>
      <rPr>
        <sz val="10"/>
        <rFont val="Arial"/>
        <family val="2"/>
      </rPr>
      <t xml:space="preserve">Metas del Plan Nacional de Desarrollo. Viáticos para giras de montaje de exposiciones itinerantes en cantones prioritarios. ¢500.000,00 Prog. 1 </t>
    </r>
  </si>
  <si>
    <t>Viáticos para la realización de por lo menos 15 inspecciones que serán determinadas en el año 2018 de acuerdo con las autorizaciones que emitan los jerarcas de las instituciones autónomas y descentralizadas; según la nueva estrategia para la rectoría del Sistema Nacional de Archivos aprobada por la Junta Administrativa del Archivo Nacional.</t>
  </si>
  <si>
    <t>Servicios Generales: Pago de viáticos al funcionario operador de equipo móvil de la  Unidad Servicios Generales del Archivo Nacional en giras fuera del Área Metropolitana y pago de parqueos ¢75.000.</t>
  </si>
  <si>
    <t>Pago de la alimentación de los colaboradores en sus visitas para valorar el estado de conservación de documentos de previo a ser transferidos al Archivo Nacional, para realizar asesorías o inspecciones de conservación a los archivos de las instituciones públicas y además para el traslado de exposiciones documentales.</t>
  </si>
  <si>
    <t>Póliza de riesgos del trabajo para funcionarios del Archivo Nacional.¢5.000.000,00</t>
  </si>
  <si>
    <t>_Actividades de actualización profesional para el personal de la Dirección General: ¢500.000,00 Prog. 3
_Comisión de Teletrabajo y personal de la institución. ¢100.000,00, Prog. 3
_Comisión de Salud Ocupacional y personal de la institución. ¢275.000,00 Prog. 3
_Comisión Institucional de Accesibilidad y Discapacidad: personal, miembros de la Comisión  ¢200.000,00 Prog. 3
Actividad de sensibilización para celebrar el día nacional de las personas con discapacidad (29 de mayo de 2019) ¢50.000,00 
Prog. 3 
_Comisión de Ética: personal y miembros. ¢200.000,00 Prog 3.
_Comisión Auxiliar de Emergencias: Actividades de capacitación para miembros del Comité y Brigadas en: curso de RCP y primeros Auxilios Básicos.  ¢1.000.000.00 Prog. 3
_Comisión Institucional Para la no discriminación de la Población Sexualmente Diversa: Para miembros de la comisión y personal de la institución. ¢100.000,00, Prog. 3
Total Prog.3: ¢2,425.000.00</t>
  </si>
  <si>
    <t>Para reforzar los conocimientos del personal del departamento</t>
  </si>
  <si>
    <t xml:space="preserve">Se requiere capacitación para coordinadores y demás personal, basada en administración de personal, cómputo, entre otras. </t>
  </si>
  <si>
    <t xml:space="preserve">Contratación de servicios de capacitación para el personal del departamento. </t>
  </si>
  <si>
    <r>
      <rPr>
        <b/>
        <sz val="10"/>
        <rFont val="Arial"/>
        <family val="2"/>
      </rPr>
      <t>Recursos Humanos:</t>
    </r>
    <r>
      <rPr>
        <sz val="10"/>
        <rFont val="Arial"/>
        <family val="2"/>
      </rPr>
      <t xml:space="preserve"> Capacitación en temáticas afines a Recursos Humanos ¢250.000. </t>
    </r>
    <r>
      <rPr>
        <b/>
        <sz val="10"/>
        <rFont val="Arial"/>
        <family val="2"/>
      </rPr>
      <t xml:space="preserve"> Unidad Médica</t>
    </r>
    <r>
      <rPr>
        <sz val="10"/>
        <rFont val="Arial"/>
        <family val="2"/>
      </rPr>
      <t xml:space="preserve">: Capacitar al médico en soporte vital cardiovascular avanzado ¢150.000  </t>
    </r>
    <r>
      <rPr>
        <b/>
        <sz val="10"/>
        <rFont val="Arial"/>
        <family val="2"/>
      </rPr>
      <t>Proveeduría:</t>
    </r>
    <r>
      <rPr>
        <sz val="10"/>
        <rFont val="Arial"/>
        <family val="2"/>
      </rPr>
      <t xml:space="preserve"> Capacitación requerida en definición de razonabilidad de precio en contratación administrativa. ¢185.000</t>
    </r>
  </si>
  <si>
    <t xml:space="preserve">Para capacitación de la auditoría interna para así  mantener y perfeccionar sus capacidades y competencias profesionales mediante  la capacitación continua, de acuerdo a lo señalado en la Ley 8292 y directrices de la CGR sobre capacitación y actualización continua en temas relacionados a la competencia de la Auditoría. </t>
  </si>
  <si>
    <r>
      <rPr>
        <b/>
        <sz val="10"/>
        <rFont val="Arial"/>
        <family val="2"/>
      </rPr>
      <t xml:space="preserve">Servicios Generales: </t>
    </r>
    <r>
      <rPr>
        <sz val="10"/>
        <rFont val="Arial"/>
        <family val="2"/>
      </rPr>
      <t>Compra de combustibles para vehículos, motocicleta, planta eléctrica, bomba del sistema contra incendios, máquinas cortadoras de césped y aceite para estos equipos. Combustible para giras meta del Plan Nacional de Desarrollo ¢1.200.000</t>
    </r>
  </si>
  <si>
    <t>Pago de la compra de 1 galón de aceite marca Suniso para la encapsuladora, 3 envases de aceite V-120 para el mantenimiento de la maquinaria del departamento y 2 contenedores de WD-40 para las herramientas y equipos.</t>
  </si>
  <si>
    <r>
      <rPr>
        <b/>
        <sz val="10"/>
        <rFont val="Arial"/>
        <family val="2"/>
      </rPr>
      <t xml:space="preserve">Comisión Auxiliar de  Emergencias: </t>
    </r>
    <r>
      <rPr>
        <sz val="10"/>
        <rFont val="Arial"/>
        <family val="2"/>
      </rPr>
      <t>Curitas, gasa, vendas, diazepam IV, Atropina IV verapamilo IV, tiras reactivas para glucómetros, jabón de clorexidina, membrana tipo duoderm, mascarillas para RCP, guantes, hilos de sutura. ₡350.000,00 Prog. 3</t>
    </r>
  </si>
  <si>
    <r>
      <rPr>
        <b/>
        <sz val="10"/>
        <rFont val="Arial"/>
        <family val="2"/>
      </rPr>
      <t>Unidad Médica:</t>
    </r>
    <r>
      <rPr>
        <sz val="10"/>
        <rFont val="Arial"/>
        <family val="2"/>
      </rPr>
      <t xml:space="preserve"> Para compra de alcohol de 90 grados ¢50.000.  Compra de jabón de clorexhidina¢30.000. Compra de medicamentos de uso en el consultorio medico (decatileno, extracto de tilo, inyectables de uso de emergencias, tiocolchicosido, Acido fusidico, tetracaína oftálmica, furoseina oftálmica, entre otros) ¢300.000. Total ¢380.000</t>
    </r>
  </si>
  <si>
    <t>Compra de galones de alcohol isopropílico para neutralizar el deterioro biológico en los documentos y las limpiezas de estanterías y contenedores.</t>
  </si>
  <si>
    <t>Para la compra de tóner para impresoras, fotocopiadoras y sellos.  ¢1.140.000.00, Prog. 3</t>
  </si>
  <si>
    <t xml:space="preserve">Tóner para impresoras y multifuncional
_  Tóner HP LASERJET CE285A BLACK
_  Tóner HP-CE255A LASER JET 3015 # 55A
_  Tóner Konica Minolta </t>
  </si>
  <si>
    <t xml:space="preserve">Compra de tinta para impresoras de inyección de tinta cartuchos de color negro, amarillo, celeste y rosado,  cartuchos para cada impresora 
 Tóner para impresora láser utilizada en el departamento para impresión de informes, cartas, reportes, denuncias y otros . Total ¢ 260.000 </t>
  </si>
  <si>
    <r>
      <rPr>
        <b/>
        <sz val="10"/>
        <rFont val="Arial"/>
        <family val="2"/>
      </rPr>
      <t>Recursos Humanos</t>
    </r>
    <r>
      <rPr>
        <sz val="10"/>
        <rFont val="Arial"/>
        <family val="2"/>
      </rPr>
      <t xml:space="preserve">: Tóner para impresora HP Láser Jet P3015 </t>
    </r>
    <r>
      <rPr>
        <b/>
        <sz val="10"/>
        <rFont val="Arial"/>
        <family val="2"/>
      </rPr>
      <t>Proveeduría</t>
    </r>
    <r>
      <rPr>
        <sz val="10"/>
        <rFont val="Arial"/>
        <family val="2"/>
      </rPr>
      <t>:  Tóner para equipo de impresión y fax  Tóner para impresoras y fotocopiadora.  Tóner para Unidad medica y Archivo Central . Total ¢475.260</t>
    </r>
  </si>
  <si>
    <t>Compra de 24 cartuchos de tinta para impresora Epson Stylus T-22, así como de 1 galón de pintura acrílica para montaje de exposiciones documentales, 3 cilindros de tinta para impresora láser y 2 contenedores de tinta para almohadilla, color azul, para la gestión documental del departamento.</t>
  </si>
  <si>
    <t xml:space="preserve">Se requiere para la compra de tóner para la impresora del departamento </t>
  </si>
  <si>
    <t xml:space="preserve">Se requiere la compra de juegos de cartuchos de tinta de impresora para las impresiones de informes y documentos de la auditoría. </t>
  </si>
  <si>
    <t xml:space="preserve">Servicios Generales: Compra de productos para jardinería en la institución ¢120.000. </t>
  </si>
  <si>
    <t>Compra de 2 kilos de carboximetilcelulosa, 2 galones de tolueno, 10 frascos de insecticida y bactericida, 2 galones de cloroformo y 6 contenedores de hidróxido de calcio, todos ellos necesarios en los proceso de restauración documental.  Además, para compra de 8 paquetes de polvo cáustico para la encuadernación de documentos. ¢100.000.00.</t>
  </si>
  <si>
    <t>Para adquirir alimentos no perecederos para los servicios de alimentación que brinda la Dirección General en sus actividades archivísticas, culturales y recreativas (café, té, refrescos, azúcar, crema, entre otros). ₡200.000,00. Prog 3</t>
  </si>
  <si>
    <t>Alimentos para preparar refrigerios, crema, café, azúcar y té para las sesiones programadas de la Comisión Nacional de Selección y Eliminación de Documentos  y otras comisiones a cargo del departamento.</t>
  </si>
  <si>
    <r>
      <rPr>
        <b/>
        <sz val="10"/>
        <rFont val="Arial"/>
        <family val="2"/>
      </rPr>
      <t>Recursos Humanos:</t>
    </r>
    <r>
      <rPr>
        <sz val="10"/>
        <rFont val="Arial"/>
        <family val="2"/>
      </rPr>
      <t xml:space="preserve"> Compra de crema, café y azúcar para la atención de usuarios externos .Total ¢50,000.00</t>
    </r>
  </si>
  <si>
    <r>
      <rPr>
        <b/>
        <sz val="10"/>
        <rFont val="Arial"/>
        <family val="2"/>
      </rPr>
      <t xml:space="preserve">Servicios Generales: </t>
    </r>
    <r>
      <rPr>
        <sz val="10"/>
        <rFont val="Arial"/>
        <family val="2"/>
      </rPr>
      <t xml:space="preserve">  Compra de cacheras de ahorro de agua Total ¢350,000,00</t>
    </r>
  </si>
  <si>
    <r>
      <rPr>
        <b/>
        <sz val="10"/>
        <rFont val="Arial"/>
        <family val="2"/>
      </rPr>
      <t>Servicios Generales:</t>
    </r>
    <r>
      <rPr>
        <sz val="10"/>
        <rFont val="Arial"/>
        <family val="2"/>
      </rPr>
      <t xml:space="preserve"> Adquisición de sacos de cemento , concremix, pegamix y bondex para reparación aceras,  fragua,   materiales necesarios en el mantenimiento preventivo y correctivo de la institución. Total ¢100,000,00</t>
    </r>
  </si>
  <si>
    <t>Para compra de madera necesaria para la instalación del pasito institucional y atender otras necesidades menores:  ¢50.000 Prog. 3</t>
  </si>
  <si>
    <r>
      <rPr>
        <b/>
        <sz val="10"/>
        <rFont val="Arial"/>
        <family val="2"/>
      </rPr>
      <t xml:space="preserve">Servicios Generales: </t>
    </r>
    <r>
      <rPr>
        <sz val="10"/>
        <rFont val="Arial"/>
        <family val="2"/>
      </rPr>
      <t>Adquisición de reglas de madera,   materiales necesarios en el mantenimiento preventivo y correctivo de la institución. Total ¢50,000,00</t>
    </r>
  </si>
  <si>
    <t>Para compra de accesorios eléctricos, luces decorativas y extensiones para la decoración navideña y otras necesidades institucionales, entre ellas el montaje de la exposición documental. ¢400.000 Prog. 3</t>
  </si>
  <si>
    <t>Compra extensiones y regletas ¢100.000</t>
  </si>
  <si>
    <t>Compra de repuestos de equipos computo y periféricos</t>
  </si>
  <si>
    <r>
      <rPr>
        <b/>
        <sz val="10"/>
        <rFont val="Arial"/>
        <family val="2"/>
      </rPr>
      <t xml:space="preserve">Servicios Generales: </t>
    </r>
    <r>
      <rPr>
        <sz val="10"/>
        <rFont val="Arial"/>
        <family val="2"/>
      </rPr>
      <t>Compra de accesorios de PVC para reparación de tuberías y accesorios para reparación de lavatorios y servicios sanitarios ¢125.000. Compra de maceteros plásticos para jardinería ¢50.000. Total ₡175,000</t>
    </r>
  </si>
  <si>
    <t>Compra de una docena de contenedores de plástico inerte para sustituir los metálicos que contienen varios filmes de colección del Archivo Nacional</t>
  </si>
  <si>
    <t xml:space="preserve">Compra de 6 pinceles, 6 brochas, 24  brocas  todas herramientas e instrumentos necesarios en los procesos de restauración y encuadernación documental. </t>
  </si>
  <si>
    <r>
      <t xml:space="preserve">Repuestos en general para los equipos y electrodomésticos con que cuentan las unidades de la Dirección General y la Junta Administrativa (unidades de tambor de imagen para impresoras, unidades de fusión para fotocopiadoras, entre otros). ¢600.000 
Prog 3
</t>
    </r>
    <r>
      <rPr>
        <b/>
        <sz val="10"/>
        <rFont val="Arial"/>
        <family val="2"/>
      </rPr>
      <t xml:space="preserve">Comisión Auxiliar de  Emergencias: </t>
    </r>
    <r>
      <rPr>
        <sz val="10"/>
        <rFont val="Arial"/>
        <family val="2"/>
      </rPr>
      <t xml:space="preserve">Repuestos para cartuchos de DEA (desfibrilador externo automático). ¢ 460.200,00 Prog . 3
Total Prog. 3: ¢1.060.200,00 </t>
    </r>
  </si>
  <si>
    <t>Se presupuesta dinero para la compra de repuestos necesarios para la impresora laser y la fotocopiadora ¢925.193</t>
  </si>
  <si>
    <t>Compra de repuestos para impresoras y fotocopiadora del departamento ¢500,000,00</t>
  </si>
  <si>
    <t>Compra de repuestos para maquinaria y equipo cuando sufran daño repentino o cuando se realicen mantenimientos preventivos, entre ellos cámaras fotográficas, escáneres, microfilmadoras, guillotinas, prensas de documentos, duplicadoras, insertadoras, reveladoras, etc.
Compra de una docena de carruchas para enrollar las películas de la colección del Archivo Nacional.</t>
  </si>
  <si>
    <t>Para la adquisición de materiales para la oficina: almohadillas para sellos, borradores de goma, cintas  y etiquetas adhesivas, cajas de clips de varios tamaños, correctores líquidos, cajas de prensas fastener, foliador automático, gomas líquidas, grapadoras metálicas, humedecedores de dedos, bolígrafos negros y azules, resaltadores, sacas grapas, separados metálicos de libros, plástico adhesivo (para la biblioteca), entre otros. ¢230.000,00 Prog. 3</t>
  </si>
  <si>
    <t>Álbum Print File ARC-S para hojas de archivo serie S; Fundas Print File para archivo de dos fotos de 8x10”, de 25 hojas; Fundas Print File para archivo de seis fotos de 4x6”, de 25 hojas; Fundas Print File para archivo de siete tiras de cinco cuadros de película de 35 mm, de 100 hojas. Lápices de grafito, mina color negro, en caja de 12 unidades; Lápices de dibujo 6B; Lapiceros en caja de 12 unidades; Grapas 26/6 pulgadas, caja de 5000 unidades; Marcadores permanentes punta fina OPH-CD 421-F para fotografías; Plumas blancas para rotular contactos; Clips de colores, caja de 100 unidades; Cajas de CD o DVD para las órdenes digitales; Tinta negra para almohadilla; Correctores de lapicero; Goma líquida blanca; Almohadillas para sellos; Ligas de hule N°32; Plástico adhesivo; Goma en barra Pritt de 42 gramos; Pegamento base agua para encuadernación 525; sellos. Total ¢925.000</t>
  </si>
  <si>
    <t>10 cajas de lapiceros negros 
10 cajas de lapiceros azules 
25 cintas para empaque 
 cintas para reloj marcador 
10 paquetes de Post It . Borradores Perforadora industrial:  grapadoras, 10 Tijeras:. 6 Papeleras verticalessacagrapas Etiquetas para expedientes, prensas plásticas para folder. Total ¢687.000</t>
  </si>
  <si>
    <t xml:space="preserve">Compra de útiles y materiales de oficina y cómputo varios  que se utilizan en el departamento como: marcadores, lapiceros, clip, goma, grapa, lápices, tijeras, borradores, discos compactos, post-it.
</t>
  </si>
  <si>
    <r>
      <rPr>
        <b/>
        <sz val="10"/>
        <rFont val="Arial"/>
        <family val="2"/>
      </rPr>
      <t>Financiero Contable</t>
    </r>
    <r>
      <rPr>
        <sz val="10"/>
        <rFont val="Arial"/>
        <family val="2"/>
      </rPr>
      <t xml:space="preserve">: 2 cintas para impresora EPSON FX-890, 20 cintas impresoras para impresora de punto de venta,  5 cintas impresoras para sumadora, . </t>
    </r>
    <r>
      <rPr>
        <b/>
        <sz val="10"/>
        <rFont val="Arial"/>
        <family val="2"/>
      </rPr>
      <t xml:space="preserve">Recursos Humanos: </t>
    </r>
    <r>
      <rPr>
        <sz val="10"/>
        <rFont val="Arial"/>
        <family val="2"/>
      </rPr>
      <t xml:space="preserve">Confección de 5 sellos  Cinta de impresora modelo 505300-03 para imprimir los carnet de funcionarios y visitantes con rendimiento para 500 impresiones. Foleador para expediente  50 cajas de lapiceros 50 cajas de lápices  10 borradores  10 gomeros  15 cintas de rollo transparente, 30 cajas de prensas plásticas para folder, 5 cintas impresas para sumadora ¢ 12 correctores de papel líquido, 10 masking tape de 1.5 cm ancho, 36 marcadores de pizarra blanca (negro, azul y rojo) ,  50 cajas de clic de colores ,  40 paquetes de post it, 10 cajas de etiquetas para expedientes,  6 humedecedores de dedos,  6 plantillas para mouse, 5 tijeras, 4 engrapadoras metálicas, 20 cajas de grapas,  15 marcadores permanentes,  1 caja de cds.
</t>
    </r>
  </si>
  <si>
    <t>Compra de discos compactos  DVD para respaldar documentos digitales, 2 carruchas de cinta adhesiva transparente, 4 cajas con clips de colores, 24 bolígrafos color azul, 24 color negro, 24 lápices de mina negra, 6 cuartos de pegamento cemento amarillo y 6 carruchas de hilo nylon, todos estos materiales para apoyar la gestión documental y los programa de trabajo del departamento. ¢105.000.00.</t>
  </si>
  <si>
    <t xml:space="preserve">Compra de materiales de oficina como lápices, grapadoras, cinta adhesiva, marcadores permanentes, resaltadores de colores, papeleras, llave maya de 8GB, clips estándar y mariposa, bolígrafos, borradores. </t>
  </si>
  <si>
    <t xml:space="preserve">_ 4 Cajas con 100 pares de Guantes. Talla M (¢45.000)
_ 4 Cajas con 100 pares de Guantes. Talla L (¢23.000)
_ 2 Cajas con 100 respiradores desechables (¢32.000)
</t>
  </si>
  <si>
    <t>3 cajas de guantes de látex sin polvo tamaño mediano.  2 cajas de guantes de látex tamaño grande. 2 cajas de guantes de látex  tamaño pequeñas. En total 7 cajas: ¢30,000
 3 cajas de mascarillas desechables marca 3M para el uso de los funcionarios: ¢20,000</t>
  </si>
  <si>
    <r>
      <rPr>
        <b/>
        <sz val="10"/>
        <rFont val="Arial"/>
        <family val="2"/>
      </rPr>
      <t>Unidad Médica</t>
    </r>
    <r>
      <rPr>
        <sz val="10"/>
        <rFont val="Arial"/>
        <family val="2"/>
      </rPr>
      <t>: Tiras reactivas de glucómetro ¢70.000. Compra de 10 férulas para muñeca ¢120.000.  Compra de 10 férulas tipo araña para dedos ¢40.000. Compra de apósitos de algodón, hidrocoloide, y gaza, guantes y otros equipos ¢150.000 Total ¢380.000</t>
    </r>
  </si>
  <si>
    <t xml:space="preserve">_Suscripción anual a los periódicos  La Nación y La República:  Total ¢270.000,00 Prog. 1
_Compra libros para Biblioteca: ¢350.000,00 Prog. 1
_Papeles y cartulinas finas para certificados, programas de mano, gafetes, afiches, entre otros.  ¢150.000,00 Prog. 1
Total Programa 1: ¢770.000,00
_Para la compra de todo tipo de materiales de papel para el departamento y junta: 1 caja de papel de seguridad, resmas de papel bond carta y oficio, papel continuo, pliegos de cartulina fina y de diferentes colores, papel térmico para fax, sobres manila varios tamaños, ampos archivadores, block de notas adhesivas, toallas de cocina, servilletas, carpetas colgantes, cuadernos, entre otros: ¢400.000 Prog. 3
_CIAD: ¢7.000 Compra de papel bristol para encuestas y folletos con los servicios del Archivo Nacional en braile. Prog. 3
Total Programa 3: ¢407,000,00
</t>
  </si>
  <si>
    <t xml:space="preserve">Papel bond tamaño carta, 8.5" x 11", 20 libras, resmas de 500 unidades    
Papel bond tamaño oficio, 8.5" x 13", 20 libras, resmas de 500 unidades    
Papel carbón tamaño carta, caja de 100 unidades    
Sobres manila N°10 (tamaño carta)    
Sobres manila N°13 (tamaño oficio)    
Quita y pon amarillo 3" x 3"    
Quita y pon amarillo 1.5" x 2"    
Sobres blancos con el membrete del Archivo Nacional
Cartulina bristol de 180 gramos, 30.5 x 25 y 1/2 pulgadas, color blanco, resma de 100 pliegos    
Sobre manila N°15, 12x15, extra oficio    
Cinta Letratag papel, tamaño 1/2", color blanco, rendimiento 400 cms, línea de cinta, Dymo, compatible Letratag 91306/ 12/ 91344/ 46/ 48/ 11944/ 11946.    
Carpetas colgantes tamaño oficio    
Carpeta manila tamaño carta    
Carpeta manila tamaño oficio    
Cartulina bristol de colores surtidos, paquete de 50 unidades
</t>
  </si>
  <si>
    <t>20 resmas de papel carta para informes, denuncias al Juzgado Notarial, estudios, cartas y otros 
20 resmas de papel oficio para estudios judiciales y denuncias 
20 archivadores de cartón para guardar notas de referencias o corrección de escrituras, notificaciones, procedimientos y otros 
800 sobres membretados para el envío de documentos notariales 
2 resmas de papel de seguridad para testimonios
63 rollos de papel para impresión de boletas testigo de las áreas de atención y microfilm 
12 paquetes de sobres manila tamaño oficio
paquetes de sobres manila tamaño carta  
Folder de cartón para expedientes de índices trienio 2019-2021</t>
  </si>
  <si>
    <t xml:space="preserve">Compra de productos de papel resmas, carpetas etc.
</t>
  </si>
  <si>
    <r>
      <rPr>
        <b/>
        <sz val="10"/>
        <rFont val="Arial"/>
        <family val="2"/>
      </rPr>
      <t>Financiero Contable:</t>
    </r>
    <r>
      <rPr>
        <sz val="10"/>
        <rFont val="Arial"/>
        <family val="2"/>
      </rPr>
      <t xml:space="preserve"> Compra de cinco cajas de rollos de papel para impresora de punto de venta utilizada en la Caja institucional, 10 cintas de papel para sumadora ,  caja de papel continuo tamaño carta, Compra de 4 planificadores y 2 agendas.  </t>
    </r>
    <r>
      <rPr>
        <b/>
        <sz val="10"/>
        <rFont val="Arial"/>
        <family val="2"/>
      </rPr>
      <t xml:space="preserve">Recursos Humanos: </t>
    </r>
    <r>
      <rPr>
        <sz val="10"/>
        <rFont val="Arial"/>
        <family val="2"/>
      </rPr>
      <t xml:space="preserve">15 paquetes de servilletas  2 Agendas , 8 Planificadores, 100 resmas de papel carta  10 resmas papel oficio , 5 cajas carpetas colgantes tamaño oficio, 10 cajas de etiquetas para folders
</t>
    </r>
    <r>
      <rPr>
        <b/>
        <sz val="10"/>
        <rFont val="Arial"/>
        <family val="2"/>
      </rPr>
      <t>Unidad Médica:</t>
    </r>
    <r>
      <rPr>
        <sz val="10"/>
        <rFont val="Arial"/>
        <family val="2"/>
      </rPr>
      <t xml:space="preserve"> Compra de papelería de la CCSS. Compra de agenda y planificador. </t>
    </r>
    <r>
      <rPr>
        <b/>
        <sz val="10"/>
        <rFont val="Arial"/>
        <family val="2"/>
      </rPr>
      <t xml:space="preserve">Servicios Generales: </t>
    </r>
    <r>
      <rPr>
        <sz val="10"/>
        <rFont val="Arial"/>
        <family val="2"/>
      </rPr>
      <t xml:space="preserve">Compra de papel higiénico tamaño jumbo para dispensador 2 agendas y dos planificadores. </t>
    </r>
    <r>
      <rPr>
        <b/>
        <sz val="10"/>
        <rFont val="Arial"/>
        <family val="2"/>
      </rPr>
      <t>Proveeduría:</t>
    </r>
    <r>
      <rPr>
        <sz val="10"/>
        <rFont val="Arial"/>
        <family val="2"/>
      </rPr>
      <t xml:space="preserve"> 20 resmas de papel bond carta para uso en la Unidad  1 agenda ejecutiva  3 planificadores para uso de funcionarios  Jefatura: Compra de 3 agendas para Archivo Central, Secretaria y jefatura </t>
    </r>
  </si>
  <si>
    <t>Compra de 15 resmas de cartulina manila, 3 de cartulina dúplex, 25 de cartulina bristol, 3 carruchas de papel engomado, 80 metros de papel de encuadernación, 75 pliegos de cartulina kimberly de colores y gramaje diversos, 3 de cartón 100, todo esto para encuadernaciones, confección de contenedores y montajes de exposiciones.  Además, 1 cilindro de papel tisú TENGUCHO MA-51034, 21X31 pulgadas, 12 cilindros de papel japonés HANDMADE SEKISHU FB-JTPSN 51037, 24x39 pulgadas, 3 cilindros de papel archibond FB-R12216412, todos para los trabajos de restauración manual de documentos.  Además, 2 cajas con carpetas manila tamaño oficio, 2 carruchas de cinta color oro para encuadernación y 2 cajas con carpetas colgantes.</t>
  </si>
  <si>
    <t>Se requiere para la compra de papel para el uso en la gestión documental del departamento.</t>
  </si>
  <si>
    <t xml:space="preserve">Compra de folders tamaño oficio, carpetas colgantes  y papel. </t>
  </si>
  <si>
    <t xml:space="preserve">20 Gabachas para funcionarios ¢12500 cada una, total ¢250.000 </t>
  </si>
  <si>
    <t>Recursos Humanos: Compra de 1 mantel ¢90,000.00 y 4 sobre manteles ¢30,000.00 para actividades de capacitación y otros eventos  Servicios Generales: Adquisición de uniformes para oficiales de seguridad (3 pantalones, 4 camisas, por año). Dos gabachas, camisas y pantalones para 5 funcionarios (2 funcionarios  jardineros, 1 de mantenimiento, 1 de limpieza) ¢600,000 .Compra de franela y paños para limpieza ¢80.000. Total ¢800.000.00</t>
  </si>
  <si>
    <t>Compra de confección de 12 gabachas para los colaboradores del departamento. ¢60.000.00.</t>
  </si>
  <si>
    <t>Para la adquisición de materiales de limpieza para la cocina. ¢25.000 Prog 3</t>
  </si>
  <si>
    <r>
      <rPr>
        <b/>
        <sz val="10"/>
        <rFont val="Arial"/>
        <family val="2"/>
      </rPr>
      <t xml:space="preserve">Unidad Médica: </t>
    </r>
    <r>
      <rPr>
        <sz val="10"/>
        <rFont val="Arial"/>
        <family val="2"/>
      </rPr>
      <t>Compra de 2 basureros con tapa Rojos para material bioinfeccioso¢30,000,00. Servicios Generales: Compra de bolsas para basura grandes y de jardín, jabón líquido para manos, desinfectante, pledge, escobas, mechas, jabón lavaplatos, jabón en polvo (artículos para toda la institución) ¢500.000 Total ¢530,000</t>
    </r>
  </si>
  <si>
    <t xml:space="preserve">Compra de 6 galones de detergente líquido neutro para el lavado de documentos y 20 kilos de bolsas plásticas gruesas tamaño 14x20 cm transparentes para guardar filmes. </t>
  </si>
  <si>
    <r>
      <rPr>
        <b/>
        <sz val="10"/>
        <rFont val="Arial"/>
        <family val="2"/>
      </rPr>
      <t xml:space="preserve">Servicios Generales: </t>
    </r>
    <r>
      <rPr>
        <sz val="10"/>
        <rFont val="Arial"/>
        <family val="2"/>
      </rPr>
      <t xml:space="preserve">Adquisición de Guantes, anteojos, zapatos de seguridad ¢250,000. </t>
    </r>
  </si>
  <si>
    <t xml:space="preserve">Compra de un anteojos de seguridad, código PO-S2500C, así como 2 piezas (máscaras) de cara completa, código PR-6800, para protección de los funcionarios durante la realización de sus tareas de encuadernación y confección de contenedores, según normas de salud ocupacional.  </t>
  </si>
  <si>
    <t>Compra y reposición de algunos utensilios en la cocina. ¢20.000 Prog. 3</t>
  </si>
  <si>
    <t xml:space="preserve">Compra de:
10 paquetes de platos plásticos desechables N°7, de 25 unidades cada uno: 6.000
10 paquetes de vasos plásticos desechables N° 7 de 25 unidades cada uno: 6.000
12 paquetes de cucharas plásticas desechables de 25 unidades cada uno: 2.500
12 paquetes de tenedores plásticos desechables de 25 unidades de cada uno: 2.500
1 paquete de 200 removedores para café: 3.000
 </t>
  </si>
  <si>
    <t>Para la compra de placas para el reconocimiento de los ganadores a los premios archivísticos en el 2019. ¢150.000,00 Prog. 2
Baterías triple A recargables y su respectivo cargador para las grabadoras utilizadas por la secretaria de la Junta Administrativa, la Asesoría Jurídica y la Unidad de Proyección Institucional. ¢45.000.00 Prog. 3
Baterías doble A recargables para el mouse y teclado inalámbrico de la diseñadora gráfica. ¢20.000.00 Prog. 3
Total Prog. 3: ¢65.000,00</t>
  </si>
  <si>
    <r>
      <rPr>
        <b/>
        <sz val="10"/>
        <rFont val="Arial"/>
        <family val="2"/>
      </rPr>
      <t>Recursos Humanos:</t>
    </r>
    <r>
      <rPr>
        <sz val="10"/>
        <rFont val="Arial"/>
        <family val="2"/>
      </rPr>
      <t xml:space="preserve"> 100 Carnet, 100 porta carnet y 100 cordones  (¢3510 cada carnet completo) para funcionarios nuevos, sustituciones de los dañados y extraviados. ¢351.000Servicios Generales: Gafetes para visitantes con su  correspondiente porta gafete y cordón ¢100,000 Baterías (pilas) para focos de oficiales de seguridad, detector de metales, relojes, control de portón eléctrico ¢25,000,00. Total ¢476.000,00     </t>
    </r>
  </si>
  <si>
    <t xml:space="preserve">Para la compra de otros suministros para la auditoría </t>
  </si>
  <si>
    <t>Pago de extremos laborales para funcionarios que se pensionarán en el año 2019</t>
  </si>
  <si>
    <t>Pago de la cuota al Programa Ayudas para el Desarrollo de los Archivos Iberoamericanos de la XIX Convocatoria a tipo de cambio de  ₡700.00 el Euro (€9.500).  Total ¢6.650.000,00 . Prog 2</t>
  </si>
  <si>
    <t>INGRESOS</t>
  </si>
  <si>
    <t>(EXPRESADO EN  COLONES)</t>
  </si>
  <si>
    <t>GRUPOS Y RENGLONES</t>
  </si>
  <si>
    <t>ASIGNACION PRESUPUESTARIA</t>
  </si>
  <si>
    <t>%</t>
  </si>
  <si>
    <t>0</t>
  </si>
  <si>
    <t>00</t>
  </si>
  <si>
    <t>000</t>
  </si>
  <si>
    <t>INGRESOS CORRIENTES</t>
  </si>
  <si>
    <t>INGRESOS TRIBUTARIOS</t>
  </si>
  <si>
    <t>OTROS INGRESOS TRIBUTARIOS</t>
  </si>
  <si>
    <t>1</t>
  </si>
  <si>
    <t>Imptos de Timbres</t>
  </si>
  <si>
    <t>01</t>
  </si>
  <si>
    <t>Timbre de Archivo Nacional</t>
  </si>
  <si>
    <t>INGRESOS NO TRIBUTARIOS</t>
  </si>
  <si>
    <t>Venta de Bienes y Servicios</t>
  </si>
  <si>
    <t>2</t>
  </si>
  <si>
    <t>Venta de Servicios</t>
  </si>
  <si>
    <t>09</t>
  </si>
  <si>
    <t>Otros Servicios</t>
  </si>
  <si>
    <t>Servicios de formación y capacitación</t>
  </si>
  <si>
    <t>Venta de Otros Servicios</t>
  </si>
  <si>
    <t xml:space="preserve">    Servicio  de Encuadernación de Protocolos</t>
  </si>
  <si>
    <t xml:space="preserve">    Venta de Servicios Varios</t>
  </si>
  <si>
    <t xml:space="preserve">     (Publicaciones, Restauraciones de documentos,</t>
  </si>
  <si>
    <t>ING PROPIOS</t>
  </si>
  <si>
    <t xml:space="preserve">      Fotografía, etc.</t>
  </si>
  <si>
    <t xml:space="preserve"> </t>
  </si>
  <si>
    <t>SUPERAVIT</t>
  </si>
  <si>
    <t>3</t>
  </si>
  <si>
    <t xml:space="preserve">    Digitalización de Protocolos</t>
  </si>
  <si>
    <t>TOTAL ING JUNTA</t>
  </si>
  <si>
    <t>4</t>
  </si>
  <si>
    <t xml:space="preserve">    Servicio de entrega de índices notariales</t>
  </si>
  <si>
    <t>ING TRANSF</t>
  </si>
  <si>
    <t>TOTAL JTA + TRANSF</t>
  </si>
  <si>
    <t>Transferencias ctes. del Sector Público</t>
  </si>
  <si>
    <t>Transferencias ctes. Del Gobierno Central</t>
  </si>
  <si>
    <t xml:space="preserve">Transferencia de gastos ordinarios </t>
  </si>
  <si>
    <t>02</t>
  </si>
  <si>
    <t>Transferencia Derogatoria Impuesto Chequeras</t>
  </si>
  <si>
    <t>Transferencias del Sector Externo</t>
  </si>
  <si>
    <t>Transferencia de Organismos Internacionales</t>
  </si>
  <si>
    <t>TRANSFERENCIAS DE CAPITAL</t>
  </si>
  <si>
    <t>Transferencia de Organismos Interncionales</t>
  </si>
  <si>
    <t>Transferencia pro-construcción</t>
  </si>
  <si>
    <t>FINANCIAMIENTO</t>
  </si>
  <si>
    <t>RECURSOS DE VIGENCIAS ANTERIORES</t>
  </si>
  <si>
    <t>Superavit Libre</t>
  </si>
  <si>
    <t>Superávit Específico</t>
  </si>
  <si>
    <t xml:space="preserve">TOTAL </t>
  </si>
  <si>
    <t>(EXPRESADO EN  MILES DE COLONES)</t>
  </si>
  <si>
    <t xml:space="preserve">   Servicio de Encuadernación de Protocolos</t>
  </si>
  <si>
    <t xml:space="preserve">   Venta de Servicios Varios</t>
  </si>
  <si>
    <t xml:space="preserve">       (Publicaciones, Rest. de documentos,</t>
  </si>
  <si>
    <t xml:space="preserve">       Fotografía, etc.</t>
  </si>
  <si>
    <t>Transferencia Derogatoria Impuesto Chequera</t>
  </si>
  <si>
    <t>Transferencias de capital del Sector Público</t>
  </si>
  <si>
    <t>Del Gobierno Central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</si>
</sst>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 #,##0.00_ ;_ * \-#,##0.00_ ;_ * &quot;-&quot;??_ ;_ @_ "/>
    <numFmt numFmtId="164" formatCode="_(* #,##0.00_);_(* \(#,##0.00\);_(* \-??_);_(@_)"/>
    <numFmt numFmtId="165" formatCode="#,##0.00000000000000000"/>
  </numFmts>
  <fonts count="14">
    <font>
      <sz val="10"/>
      <name val="Arial"/>
      <family val="2"/>
    </font>
    <font>
      <sz val="10"/>
      <name val="Arial"/>
      <family val="2"/>
    </font>
    <font>
      <b/>
      <sz val="10"/>
      <name val="Arial"/>
      <family val="2"/>
    </font>
    <font>
      <sz val="10"/>
      <color indexed="9"/>
      <name val="Arial"/>
      <family val="2"/>
    </font>
    <font>
      <b/>
      <sz val="10"/>
      <name val="Arial,Bold"/>
    </font>
    <font>
      <b/>
      <sz val="10"/>
      <color indexed="9"/>
      <name val="Arial"/>
      <family val="2"/>
    </font>
    <font>
      <b/>
      <u/>
      <sz val="10"/>
      <name val="Arial"/>
      <family val="2"/>
    </font>
    <font>
      <sz val="10"/>
      <color theme="0"/>
      <name val="Arial"/>
      <family val="2"/>
    </font>
    <font>
      <b/>
      <sz val="12"/>
      <name val="Arial"/>
      <family val="2"/>
    </font>
    <font>
      <sz val="12"/>
      <name val="Arial"/>
      <family val="2"/>
    </font>
    <font>
      <u/>
      <sz val="10"/>
      <name val="Arial"/>
      <family val="2"/>
    </font>
    <font>
      <i/>
      <sz val="10"/>
      <name val="Arial"/>
      <family val="2"/>
    </font>
    <font>
      <b/>
      <sz val="8"/>
      <color indexed="81"/>
      <name val="Tahoma"/>
      <family val="2"/>
    </font>
    <font>
      <sz val="8"/>
      <color indexed="81"/>
      <name val="Tahoma"/>
      <family val="2"/>
    </font>
  </fonts>
  <fills count="13">
    <fill>
      <patternFill patternType="none"/>
    </fill>
    <fill>
      <patternFill patternType="gray125"/>
    </fill>
    <fill>
      <patternFill patternType="solid">
        <fgColor theme="5" tint="0.59999389629810485"/>
        <bgColor indexed="64"/>
      </patternFill>
    </fill>
    <fill>
      <patternFill patternType="solid">
        <fgColor indexed="41"/>
        <bgColor indexed="64"/>
      </patternFill>
    </fill>
    <fill>
      <patternFill patternType="solid">
        <fgColor indexed="27"/>
        <bgColor indexed="41"/>
      </patternFill>
    </fill>
    <fill>
      <patternFill patternType="solid">
        <fgColor theme="4" tint="0.39997558519241921"/>
        <bgColor indexed="64"/>
      </patternFill>
    </fill>
    <fill>
      <patternFill patternType="solid">
        <fgColor indexed="42"/>
        <bgColor indexed="64"/>
      </patternFill>
    </fill>
    <fill>
      <patternFill patternType="solid">
        <fgColor indexed="44"/>
        <bgColor indexed="64"/>
      </patternFill>
    </fill>
    <fill>
      <patternFill patternType="solid">
        <fgColor indexed="45"/>
        <bgColor indexed="64"/>
      </patternFill>
    </fill>
    <fill>
      <patternFill patternType="solid">
        <fgColor indexed="47"/>
        <bgColor indexed="64"/>
      </patternFill>
    </fill>
    <fill>
      <patternFill patternType="solid">
        <fgColor indexed="46"/>
        <bgColor indexed="64"/>
      </patternFill>
    </fill>
    <fill>
      <patternFill patternType="solid">
        <fgColor theme="0"/>
        <bgColor indexed="64"/>
      </patternFill>
    </fill>
    <fill>
      <patternFill patternType="solid">
        <fgColor indexed="9"/>
        <bgColor indexed="64"/>
      </patternFill>
    </fill>
  </fills>
  <borders count="67">
    <border>
      <left/>
      <right/>
      <top/>
      <bottom/>
      <diagonal/>
    </border>
    <border>
      <left style="medium">
        <color indexed="64"/>
      </left>
      <right style="medium">
        <color indexed="8"/>
      </right>
      <top style="medium">
        <color indexed="64"/>
      </top>
      <bottom/>
      <diagonal/>
    </border>
    <border>
      <left style="medium">
        <color indexed="8"/>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8"/>
      </left>
      <right style="medium">
        <color indexed="8"/>
      </right>
      <top style="medium">
        <color indexed="8"/>
      </top>
      <bottom/>
      <diagonal/>
    </border>
    <border>
      <left style="medium">
        <color indexed="8"/>
      </left>
      <right style="medium">
        <color indexed="8"/>
      </right>
      <top style="medium">
        <color indexed="8"/>
      </top>
      <bottom style="thin">
        <color indexed="8"/>
      </bottom>
      <diagonal/>
    </border>
    <border>
      <left style="medium">
        <color indexed="64"/>
      </left>
      <right style="medium">
        <color indexed="8"/>
      </right>
      <top style="medium">
        <color indexed="8"/>
      </top>
      <bottom/>
      <diagonal/>
    </border>
    <border>
      <left/>
      <right style="medium">
        <color indexed="8"/>
      </right>
      <top/>
      <bottom/>
      <diagonal/>
    </border>
    <border>
      <left style="medium">
        <color indexed="8"/>
      </left>
      <right style="medium">
        <color indexed="8"/>
      </right>
      <top/>
      <bottom style="thin">
        <color indexed="8"/>
      </bottom>
      <diagonal/>
    </border>
    <border>
      <left style="medium">
        <color indexed="8"/>
      </left>
      <right style="medium">
        <color indexed="64"/>
      </right>
      <top/>
      <bottom style="thin">
        <color indexed="8"/>
      </bottom>
      <diagonal/>
    </border>
    <border>
      <left style="medium">
        <color indexed="8"/>
      </left>
      <right style="medium">
        <color indexed="8"/>
      </right>
      <top style="thin">
        <color indexed="8"/>
      </top>
      <bottom style="thin">
        <color indexed="8"/>
      </bottom>
      <diagonal/>
    </border>
    <border>
      <left/>
      <right style="medium">
        <color indexed="8"/>
      </right>
      <top style="medium">
        <color indexed="8"/>
      </top>
      <bottom/>
      <diagonal/>
    </border>
    <border>
      <left style="medium">
        <color indexed="8"/>
      </left>
      <right style="medium">
        <color indexed="8"/>
      </right>
      <top style="thin">
        <color indexed="8"/>
      </top>
      <bottom/>
      <diagonal/>
    </border>
    <border>
      <left style="medium">
        <color indexed="8"/>
      </left>
      <right style="medium">
        <color indexed="64"/>
      </right>
      <top style="thin">
        <color indexed="8"/>
      </top>
      <bottom/>
      <diagonal/>
    </border>
    <border>
      <left style="medium">
        <color indexed="64"/>
      </left>
      <right style="medium">
        <color indexed="64"/>
      </right>
      <top style="medium">
        <color indexed="64"/>
      </top>
      <bottom style="medium">
        <color indexed="64"/>
      </bottom>
      <diagonal/>
    </border>
    <border>
      <left style="medium">
        <color indexed="8"/>
      </left>
      <right style="medium">
        <color indexed="8"/>
      </right>
      <top style="medium">
        <color indexed="64"/>
      </top>
      <bottom style="medium">
        <color indexed="64"/>
      </bottom>
      <diagonal/>
    </border>
    <border>
      <left style="medium">
        <color indexed="8"/>
      </left>
      <right style="medium">
        <color indexed="64"/>
      </right>
      <top style="medium">
        <color indexed="64"/>
      </top>
      <bottom style="medium">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8"/>
      </left>
      <right style="medium">
        <color indexed="8"/>
      </right>
      <top style="thin">
        <color indexed="8"/>
      </top>
      <bottom style="medium">
        <color indexed="8"/>
      </bottom>
      <diagonal/>
    </border>
    <border>
      <left style="medium">
        <color indexed="8"/>
      </left>
      <right/>
      <top style="medium">
        <color indexed="8"/>
      </top>
      <bottom/>
      <diagonal/>
    </border>
    <border>
      <left style="medium">
        <color indexed="8"/>
      </left>
      <right style="medium">
        <color indexed="8"/>
      </right>
      <top style="medium">
        <color indexed="64"/>
      </top>
      <bottom style="thin">
        <color indexed="8"/>
      </bottom>
      <diagonal/>
    </border>
    <border>
      <left style="medium">
        <color indexed="8"/>
      </left>
      <right style="medium">
        <color indexed="64"/>
      </right>
      <top style="medium">
        <color indexed="64"/>
      </top>
      <bottom style="thin">
        <color indexed="8"/>
      </bottom>
      <diagonal/>
    </border>
    <border>
      <left style="medium">
        <color indexed="64"/>
      </left>
      <right style="medium">
        <color indexed="8"/>
      </right>
      <top style="medium">
        <color indexed="8"/>
      </top>
      <bottom style="medium">
        <color indexed="64"/>
      </bottom>
      <diagonal/>
    </border>
    <border>
      <left style="medium">
        <color indexed="8"/>
      </left>
      <right/>
      <top style="medium">
        <color indexed="8"/>
      </top>
      <bottom style="medium">
        <color indexed="64"/>
      </bottom>
      <diagonal/>
    </border>
    <border>
      <left style="medium">
        <color indexed="8"/>
      </left>
      <right style="medium">
        <color indexed="8"/>
      </right>
      <top style="thin">
        <color indexed="8"/>
      </top>
      <bottom style="medium">
        <color indexed="64"/>
      </bottom>
      <diagonal/>
    </border>
    <border>
      <left style="medium">
        <color indexed="8"/>
      </left>
      <right style="medium">
        <color indexed="64"/>
      </right>
      <top style="thin">
        <color indexed="8"/>
      </top>
      <bottom style="medium">
        <color indexed="64"/>
      </bottom>
      <diagonal/>
    </border>
    <border>
      <left style="medium">
        <color indexed="64"/>
      </left>
      <right style="medium">
        <color indexed="64"/>
      </right>
      <top/>
      <bottom style="medium">
        <color indexed="64"/>
      </bottom>
      <diagonal/>
    </border>
    <border>
      <left/>
      <right style="medium">
        <color indexed="8"/>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8"/>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8"/>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double">
        <color indexed="8"/>
      </bottom>
      <diagonal/>
    </border>
    <border>
      <left/>
      <right/>
      <top style="double">
        <color indexed="8"/>
      </top>
      <bottom style="double">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8"/>
      </top>
      <bottom style="double">
        <color indexed="8"/>
      </bottom>
      <diagonal/>
    </border>
  </borders>
  <cellStyleXfs count="8">
    <xf numFmtId="0" fontId="0" fillId="0" borderId="0"/>
    <xf numFmtId="164" fontId="1" fillId="0" borderId="0" applyFill="0" applyBorder="0" applyAlignment="0" applyProtection="0"/>
    <xf numFmtId="9" fontId="1" fillId="0" borderId="0" applyFill="0" applyBorder="0" applyAlignment="0" applyProtection="0"/>
    <xf numFmtId="0" fontId="1" fillId="0" borderId="0"/>
    <xf numFmtId="0" fontId="1" fillId="0" borderId="0"/>
    <xf numFmtId="0" fontId="1" fillId="0" borderId="0"/>
    <xf numFmtId="164" fontId="1" fillId="0" borderId="0" applyFill="0" applyBorder="0" applyAlignment="0" applyProtection="0"/>
    <xf numFmtId="0" fontId="1" fillId="0" borderId="0"/>
  </cellStyleXfs>
  <cellXfs count="345">
    <xf numFmtId="0" fontId="0" fillId="0" borderId="0" xfId="0"/>
    <xf numFmtId="0" fontId="0" fillId="0" borderId="0" xfId="0" applyFont="1" applyFill="1"/>
    <xf numFmtId="0" fontId="0" fillId="0" borderId="0" xfId="0" applyFill="1" applyAlignment="1">
      <alignment horizontal="center"/>
    </xf>
    <xf numFmtId="0" fontId="0" fillId="0" borderId="0" xfId="0" applyFont="1" applyFill="1" applyAlignment="1">
      <alignment horizontal="center"/>
    </xf>
    <xf numFmtId="0" fontId="1" fillId="0" borderId="0" xfId="0" applyFont="1" applyFill="1"/>
    <xf numFmtId="164" fontId="3" fillId="0" borderId="0" xfId="1" applyFont="1" applyFill="1" applyBorder="1"/>
    <xf numFmtId="164" fontId="1" fillId="0" borderId="0" xfId="1" applyFill="1" applyBorder="1"/>
    <xf numFmtId="4" fontId="1" fillId="0" borderId="0" xfId="0" applyNumberFormat="1" applyFont="1" applyFill="1" applyBorder="1"/>
    <xf numFmtId="4" fontId="2" fillId="0" borderId="7" xfId="0" applyNumberFormat="1" applyFont="1" applyFill="1" applyBorder="1" applyAlignment="1">
      <alignment horizontal="center"/>
    </xf>
    <xf numFmtId="164" fontId="2" fillId="0" borderId="10" xfId="1" applyNumberFormat="1" applyFont="1" applyFill="1" applyBorder="1" applyAlignment="1" applyProtection="1">
      <alignment horizontal="center"/>
      <protection locked="0"/>
    </xf>
    <xf numFmtId="164" fontId="2" fillId="0" borderId="11" xfId="1" applyNumberFormat="1" applyFont="1" applyFill="1" applyBorder="1" applyAlignment="1" applyProtection="1">
      <alignment horizontal="center"/>
      <protection locked="0"/>
    </xf>
    <xf numFmtId="4" fontId="0" fillId="0" borderId="0" xfId="0" applyNumberFormat="1" applyFont="1" applyFill="1"/>
    <xf numFmtId="4" fontId="2" fillId="0" borderId="12" xfId="0" applyNumberFormat="1" applyFont="1" applyFill="1" applyBorder="1" applyAlignment="1">
      <alignment horizontal="center"/>
    </xf>
    <xf numFmtId="164" fontId="2" fillId="0" borderId="14" xfId="1" applyNumberFormat="1" applyFont="1" applyFill="1" applyBorder="1" applyAlignment="1" applyProtection="1">
      <alignment horizontal="center"/>
      <protection locked="0"/>
    </xf>
    <xf numFmtId="164" fontId="2" fillId="0" borderId="15" xfId="1" applyNumberFormat="1" applyFont="1" applyFill="1" applyBorder="1" applyAlignment="1" applyProtection="1">
      <alignment horizontal="center"/>
      <protection locked="0"/>
    </xf>
    <xf numFmtId="4" fontId="2" fillId="3" borderId="14" xfId="0" applyNumberFormat="1" applyFont="1" applyFill="1" applyBorder="1" applyAlignment="1" applyProtection="1">
      <alignment horizontal="right"/>
    </xf>
    <xf numFmtId="0" fontId="2" fillId="0" borderId="16" xfId="3" applyFont="1" applyFill="1" applyBorder="1" applyAlignment="1" applyProtection="1">
      <alignment horizontal="center" vertical="center"/>
      <protection locked="0"/>
    </xf>
    <xf numFmtId="4" fontId="2" fillId="3" borderId="17" xfId="0" applyNumberFormat="1" applyFont="1" applyFill="1" applyBorder="1" applyAlignment="1" applyProtection="1">
      <alignment horizontal="left"/>
    </xf>
    <xf numFmtId="4" fontId="2" fillId="3" borderId="17" xfId="0" applyNumberFormat="1" applyFont="1" applyFill="1" applyBorder="1" applyAlignment="1" applyProtection="1">
      <alignment horizontal="right"/>
    </xf>
    <xf numFmtId="4" fontId="2" fillId="3" borderId="18" xfId="0" applyNumberFormat="1" applyFont="1" applyFill="1" applyBorder="1" applyAlignment="1" applyProtection="1">
      <alignment horizontal="right"/>
    </xf>
    <xf numFmtId="4" fontId="2" fillId="3" borderId="10" xfId="0" applyNumberFormat="1" applyFont="1" applyFill="1" applyBorder="1" applyAlignment="1" applyProtection="1">
      <alignment horizontal="right"/>
    </xf>
    <xf numFmtId="0" fontId="0" fillId="0" borderId="19" xfId="3" applyFont="1" applyFill="1" applyBorder="1" applyAlignment="1" applyProtection="1">
      <alignment vertical="center"/>
      <protection locked="0"/>
    </xf>
    <xf numFmtId="0" fontId="0" fillId="0" borderId="20" xfId="3" applyFont="1" applyFill="1" applyBorder="1" applyAlignment="1" applyProtection="1">
      <alignment vertical="center" wrapText="1"/>
      <protection locked="0"/>
    </xf>
    <xf numFmtId="164" fontId="1" fillId="0" borderId="20" xfId="1" applyFill="1" applyBorder="1" applyAlignment="1" applyProtection="1"/>
    <xf numFmtId="164" fontId="1" fillId="0" borderId="20" xfId="1" applyFill="1" applyBorder="1" applyAlignment="1" applyProtection="1">
      <protection locked="0"/>
    </xf>
    <xf numFmtId="164" fontId="1" fillId="0" borderId="21" xfId="1" applyFill="1" applyBorder="1" applyAlignment="1" applyProtection="1">
      <protection locked="0"/>
    </xf>
    <xf numFmtId="4" fontId="0" fillId="0" borderId="12" xfId="0" applyNumberFormat="1" applyFont="1" applyFill="1" applyBorder="1" applyProtection="1">
      <protection locked="0"/>
    </xf>
    <xf numFmtId="0" fontId="0" fillId="0" borderId="22" xfId="0" applyFont="1" applyFill="1" applyBorder="1" applyAlignment="1" applyProtection="1">
      <alignment horizontal="left" vertical="center"/>
      <protection locked="0"/>
    </xf>
    <xf numFmtId="0" fontId="0" fillId="0" borderId="23" xfId="3" applyFont="1" applyFill="1" applyBorder="1" applyAlignment="1" applyProtection="1">
      <alignment horizontal="left" vertical="center" wrapText="1"/>
      <protection locked="0"/>
    </xf>
    <xf numFmtId="164" fontId="1" fillId="0" borderId="23" xfId="1" applyFill="1" applyBorder="1" applyAlignment="1" applyProtection="1"/>
    <xf numFmtId="164" fontId="1" fillId="0" borderId="23" xfId="1" applyFill="1" applyBorder="1" applyAlignment="1" applyProtection="1">
      <protection locked="0"/>
    </xf>
    <xf numFmtId="164" fontId="1" fillId="0" borderId="24" xfId="1" applyFill="1" applyBorder="1" applyAlignment="1" applyProtection="1">
      <protection locked="0"/>
    </xf>
    <xf numFmtId="0" fontId="2" fillId="4" borderId="22" xfId="0" applyFont="1" applyFill="1" applyBorder="1" applyAlignment="1" applyProtection="1">
      <alignment horizontal="left" vertical="center"/>
      <protection locked="0"/>
    </xf>
    <xf numFmtId="0" fontId="4" fillId="4" borderId="23" xfId="3" applyFont="1" applyFill="1" applyBorder="1" applyAlignment="1" applyProtection="1">
      <alignment horizontal="left" vertical="center" wrapText="1"/>
      <protection locked="0"/>
    </xf>
    <xf numFmtId="164" fontId="2" fillId="4" borderId="23" xfId="1" applyFont="1" applyFill="1" applyBorder="1" applyAlignment="1" applyProtection="1"/>
    <xf numFmtId="164" fontId="2" fillId="4" borderId="24" xfId="1" applyFont="1" applyFill="1" applyBorder="1" applyAlignment="1" applyProtection="1"/>
    <xf numFmtId="0" fontId="2" fillId="0" borderId="0" xfId="0" applyFont="1" applyFill="1"/>
    <xf numFmtId="4" fontId="2" fillId="3" borderId="12" xfId="0" applyNumberFormat="1" applyFont="1" applyFill="1" applyBorder="1"/>
    <xf numFmtId="164" fontId="2" fillId="0" borderId="0" xfId="1" applyFont="1" applyFill="1" applyBorder="1"/>
    <xf numFmtId="0" fontId="2" fillId="0" borderId="22" xfId="0" applyFont="1" applyFill="1" applyBorder="1" applyAlignment="1" applyProtection="1">
      <alignment horizontal="left" vertical="center"/>
      <protection locked="0"/>
    </xf>
    <xf numFmtId="164" fontId="1" fillId="0" borderId="24" xfId="1" applyFill="1" applyBorder="1" applyAlignment="1" applyProtection="1"/>
    <xf numFmtId="164" fontId="1" fillId="4" borderId="23" xfId="1" applyFill="1" applyBorder="1" applyAlignment="1" applyProtection="1"/>
    <xf numFmtId="4" fontId="0" fillId="3" borderId="12" xfId="0" applyNumberFormat="1" applyFont="1" applyFill="1" applyBorder="1"/>
    <xf numFmtId="0" fontId="0" fillId="0" borderId="22" xfId="3" applyFont="1" applyFill="1" applyBorder="1" applyAlignment="1" applyProtection="1">
      <alignment vertical="center"/>
      <protection locked="0"/>
    </xf>
    <xf numFmtId="0" fontId="0" fillId="0" borderId="23" xfId="3" applyFont="1" applyFill="1" applyBorder="1" applyAlignment="1" applyProtection="1">
      <alignment vertical="center" wrapText="1"/>
      <protection locked="0"/>
    </xf>
    <xf numFmtId="0" fontId="0" fillId="0" borderId="22" xfId="3" applyFont="1" applyFill="1" applyBorder="1" applyAlignment="1" applyProtection="1">
      <alignment horizontal="left" vertical="center"/>
      <protection locked="0"/>
    </xf>
    <xf numFmtId="0" fontId="2" fillId="3" borderId="0" xfId="0" applyFont="1" applyFill="1"/>
    <xf numFmtId="164" fontId="2" fillId="3" borderId="0" xfId="1" applyFont="1" applyFill="1" applyBorder="1"/>
    <xf numFmtId="164" fontId="1" fillId="4" borderId="24" xfId="1" applyFill="1" applyBorder="1" applyAlignment="1" applyProtection="1"/>
    <xf numFmtId="0" fontId="4" fillId="0" borderId="23" xfId="3" applyFont="1" applyFill="1" applyBorder="1" applyAlignment="1" applyProtection="1">
      <alignment horizontal="left" vertical="center" wrapText="1"/>
      <protection locked="0"/>
    </xf>
    <xf numFmtId="4" fontId="0" fillId="3" borderId="12" xfId="0" applyNumberFormat="1" applyFont="1" applyFill="1" applyBorder="1" applyProtection="1"/>
    <xf numFmtId="4" fontId="1" fillId="0" borderId="12" xfId="0" applyNumberFormat="1" applyFont="1" applyFill="1" applyBorder="1"/>
    <xf numFmtId="0" fontId="0" fillId="0" borderId="25" xfId="3" applyFont="1" applyFill="1" applyBorder="1" applyAlignment="1" applyProtection="1">
      <alignment vertical="center"/>
      <protection locked="0"/>
    </xf>
    <xf numFmtId="0" fontId="0" fillId="0" borderId="26" xfId="3" applyFont="1" applyFill="1" applyBorder="1" applyAlignment="1" applyProtection="1">
      <alignment vertical="center" wrapText="1"/>
      <protection locked="0"/>
    </xf>
    <xf numFmtId="164" fontId="1" fillId="0" borderId="26" xfId="1" applyFill="1" applyBorder="1" applyAlignment="1" applyProtection="1">
      <protection locked="0"/>
    </xf>
    <xf numFmtId="164" fontId="1" fillId="0" borderId="27" xfId="1" applyFill="1" applyBorder="1" applyAlignment="1" applyProtection="1">
      <protection locked="0"/>
    </xf>
    <xf numFmtId="0" fontId="0" fillId="0" borderId="28" xfId="0" applyFont="1" applyFill="1" applyBorder="1" applyProtection="1">
      <protection locked="0"/>
    </xf>
    <xf numFmtId="164" fontId="1" fillId="0" borderId="0" xfId="1" applyFill="1"/>
    <xf numFmtId="0" fontId="1" fillId="0" borderId="0" xfId="4" applyFont="1" applyFill="1"/>
    <xf numFmtId="0" fontId="3" fillId="0" borderId="0" xfId="5" applyFont="1" applyFill="1"/>
    <xf numFmtId="0" fontId="3" fillId="0" borderId="0" xfId="5" applyFont="1" applyFill="1" applyAlignment="1">
      <alignment wrapText="1"/>
    </xf>
    <xf numFmtId="10" fontId="5" fillId="0" borderId="0" xfId="2" applyNumberFormat="1" applyFont="1" applyFill="1" applyBorder="1" applyAlignment="1">
      <alignment horizontal="center"/>
    </xf>
    <xf numFmtId="0" fontId="3" fillId="0" borderId="0" xfId="0" applyFont="1"/>
    <xf numFmtId="164" fontId="2" fillId="0" borderId="30" xfId="1" applyFont="1" applyFill="1" applyBorder="1" applyAlignment="1" applyProtection="1">
      <alignment horizontal="center"/>
      <protection locked="0"/>
    </xf>
    <xf numFmtId="164" fontId="2" fillId="0" borderId="31" xfId="1" applyFont="1" applyFill="1" applyBorder="1" applyAlignment="1" applyProtection="1">
      <alignment horizontal="center"/>
      <protection locked="0"/>
    </xf>
    <xf numFmtId="164" fontId="2" fillId="0" borderId="34" xfId="1" applyFont="1" applyFill="1" applyBorder="1" applyAlignment="1" applyProtection="1">
      <alignment horizontal="center"/>
      <protection locked="0"/>
    </xf>
    <xf numFmtId="164" fontId="2" fillId="0" borderId="35" xfId="1" applyFont="1" applyFill="1" applyBorder="1" applyAlignment="1" applyProtection="1">
      <alignment horizontal="center"/>
      <protection locked="0"/>
    </xf>
    <xf numFmtId="0" fontId="2" fillId="0" borderId="36" xfId="3" applyFont="1" applyFill="1" applyBorder="1" applyAlignment="1" applyProtection="1">
      <alignment horizontal="center" vertical="center"/>
      <protection locked="0"/>
    </xf>
    <xf numFmtId="4" fontId="2" fillId="4" borderId="37" xfId="0" applyNumberFormat="1" applyFont="1" applyFill="1" applyBorder="1" applyAlignment="1" applyProtection="1">
      <alignment horizontal="center" vertical="center" wrapText="1"/>
      <protection locked="0"/>
    </xf>
    <xf numFmtId="164" fontId="2" fillId="4" borderId="37" xfId="1" applyFont="1" applyFill="1" applyBorder="1" applyAlignment="1" applyProtection="1">
      <alignment horizontal="right"/>
    </xf>
    <xf numFmtId="164" fontId="2" fillId="4" borderId="38" xfId="1" applyFont="1" applyFill="1" applyBorder="1" applyAlignment="1" applyProtection="1">
      <alignment horizontal="right"/>
    </xf>
    <xf numFmtId="0" fontId="1" fillId="0" borderId="0" xfId="5" applyFont="1" applyFill="1"/>
    <xf numFmtId="0" fontId="1" fillId="0" borderId="0" xfId="5" applyFont="1" applyFill="1" applyAlignment="1">
      <alignment wrapText="1"/>
    </xf>
    <xf numFmtId="164" fontId="1" fillId="0" borderId="0" xfId="6" applyFill="1"/>
    <xf numFmtId="0" fontId="2" fillId="0" borderId="0" xfId="5" applyFont="1" applyFill="1"/>
    <xf numFmtId="0" fontId="2" fillId="3" borderId="0" xfId="5" applyFont="1" applyFill="1"/>
    <xf numFmtId="0" fontId="1" fillId="0" borderId="22" xfId="3" applyFont="1" applyFill="1" applyBorder="1" applyAlignment="1" applyProtection="1">
      <alignment vertical="center"/>
      <protection locked="0"/>
    </xf>
    <xf numFmtId="0" fontId="1" fillId="0" borderId="23" xfId="3" applyFont="1" applyFill="1" applyBorder="1" applyAlignment="1" applyProtection="1">
      <alignment vertical="center" wrapText="1"/>
      <protection locked="0"/>
    </xf>
    <xf numFmtId="164" fontId="1" fillId="4" borderId="23" xfId="1" applyFont="1" applyFill="1" applyBorder="1" applyAlignment="1" applyProtection="1"/>
    <xf numFmtId="164" fontId="1" fillId="0" borderId="23" xfId="1" applyFont="1" applyFill="1" applyBorder="1" applyAlignment="1" applyProtection="1">
      <protection locked="0"/>
    </xf>
    <xf numFmtId="164" fontId="1" fillId="0" borderId="24" xfId="1" applyFont="1" applyFill="1" applyBorder="1" applyAlignment="1" applyProtection="1">
      <protection locked="0"/>
    </xf>
    <xf numFmtId="0" fontId="2" fillId="0" borderId="0" xfId="5" applyNumberFormat="1" applyFont="1" applyFill="1"/>
    <xf numFmtId="0" fontId="0" fillId="0" borderId="0" xfId="0" applyFont="1" applyFill="1" applyAlignment="1">
      <alignment wrapText="1"/>
    </xf>
    <xf numFmtId="0" fontId="2" fillId="0" borderId="39" xfId="3" applyFont="1" applyFill="1" applyBorder="1" applyAlignment="1" applyProtection="1">
      <alignment horizontal="center" vertical="top" wrapText="1"/>
    </xf>
    <xf numFmtId="0" fontId="2" fillId="0" borderId="39" xfId="3" applyFont="1" applyFill="1" applyBorder="1" applyAlignment="1" applyProtection="1">
      <alignment horizontal="center" vertical="center" wrapText="1"/>
    </xf>
    <xf numFmtId="4" fontId="2" fillId="0" borderId="48" xfId="0" applyNumberFormat="1" applyFont="1" applyFill="1" applyBorder="1" applyAlignment="1" applyProtection="1">
      <alignment horizontal="left" vertical="top"/>
    </xf>
    <xf numFmtId="4" fontId="2" fillId="0" borderId="48" xfId="0" applyNumberFormat="1" applyFont="1" applyFill="1" applyBorder="1" applyAlignment="1" applyProtection="1">
      <alignment horizontal="left" vertical="top" wrapText="1"/>
      <protection locked="0"/>
    </xf>
    <xf numFmtId="4" fontId="2" fillId="3" borderId="49" xfId="0" applyNumberFormat="1" applyFont="1" applyFill="1" applyBorder="1" applyAlignment="1" applyProtection="1">
      <alignment horizontal="center" vertical="top" wrapText="1"/>
      <protection locked="0"/>
    </xf>
    <xf numFmtId="4" fontId="2" fillId="3" borderId="49" xfId="0" applyNumberFormat="1" applyFont="1" applyFill="1" applyBorder="1" applyAlignment="1" applyProtection="1">
      <alignment horizontal="justify" vertical="top" wrapText="1"/>
      <protection locked="0"/>
    </xf>
    <xf numFmtId="164" fontId="7" fillId="0" borderId="48" xfId="1" applyFont="1" applyFill="1" applyBorder="1" applyAlignment="1" applyProtection="1">
      <alignment horizontal="center" vertical="top" wrapText="1"/>
      <protection locked="0"/>
    </xf>
    <xf numFmtId="164" fontId="2" fillId="4" borderId="48" xfId="1" applyFont="1" applyFill="1" applyBorder="1" applyAlignment="1" applyProtection="1">
      <alignment horizontal="center" vertical="top" wrapText="1"/>
    </xf>
    <xf numFmtId="0" fontId="0" fillId="0" borderId="49" xfId="3" applyFont="1" applyFill="1" applyBorder="1" applyAlignment="1" applyProtection="1">
      <alignment horizontal="left" vertical="top"/>
    </xf>
    <xf numFmtId="0" fontId="0" fillId="0" borderId="49" xfId="3" applyFont="1" applyFill="1" applyBorder="1" applyAlignment="1" applyProtection="1">
      <alignment horizontal="left" vertical="top" wrapText="1"/>
      <protection locked="0"/>
    </xf>
    <xf numFmtId="0" fontId="0" fillId="0" borderId="49" xfId="3" applyFont="1" applyFill="1" applyBorder="1" applyAlignment="1" applyProtection="1">
      <alignment horizontal="center" vertical="top" wrapText="1"/>
      <protection locked="0"/>
    </xf>
    <xf numFmtId="0" fontId="0" fillId="0" borderId="49" xfId="3" applyFont="1" applyFill="1" applyBorder="1" applyAlignment="1" applyProtection="1">
      <alignment horizontal="justify" wrapText="1"/>
      <protection locked="0"/>
    </xf>
    <xf numFmtId="164" fontId="1" fillId="0" borderId="49" xfId="1" applyFill="1" applyBorder="1" applyAlignment="1" applyProtection="1">
      <alignment horizontal="center" vertical="top" wrapText="1"/>
      <protection locked="0"/>
    </xf>
    <xf numFmtId="164" fontId="1" fillId="0" borderId="49" xfId="1" applyFont="1" applyFill="1" applyBorder="1" applyAlignment="1" applyProtection="1">
      <alignment horizontal="center" vertical="top" wrapText="1"/>
    </xf>
    <xf numFmtId="0" fontId="2" fillId="4" borderId="16" xfId="0" applyFont="1" applyFill="1" applyBorder="1" applyAlignment="1" applyProtection="1">
      <alignment horizontal="left" vertical="top"/>
    </xf>
    <xf numFmtId="0" fontId="4" fillId="4" borderId="16" xfId="3" applyFont="1" applyFill="1" applyBorder="1" applyAlignment="1" applyProtection="1">
      <alignment horizontal="left" vertical="top" wrapText="1"/>
      <protection locked="0"/>
    </xf>
    <xf numFmtId="0" fontId="2" fillId="4" borderId="16" xfId="3" applyFont="1" applyFill="1" applyBorder="1" applyAlignment="1" applyProtection="1">
      <alignment horizontal="center" vertical="top" wrapText="1"/>
      <protection locked="0"/>
    </xf>
    <xf numFmtId="0" fontId="2" fillId="4" borderId="16" xfId="3" applyFont="1" applyFill="1" applyBorder="1" applyAlignment="1" applyProtection="1">
      <alignment horizontal="justify" vertical="top" wrapText="1"/>
      <protection locked="0"/>
    </xf>
    <xf numFmtId="164" fontId="1" fillId="4" borderId="16" xfId="1" applyFill="1" applyBorder="1" applyAlignment="1" applyProtection="1">
      <alignment vertical="top" wrapText="1"/>
      <protection locked="0"/>
    </xf>
    <xf numFmtId="164" fontId="2" fillId="4" borderId="16" xfId="1" applyFont="1" applyFill="1" applyBorder="1" applyAlignment="1" applyProtection="1">
      <alignment vertical="top"/>
    </xf>
    <xf numFmtId="0" fontId="2" fillId="0" borderId="50" xfId="0" applyFont="1" applyFill="1" applyBorder="1" applyAlignment="1" applyProtection="1">
      <alignment horizontal="left" vertical="top"/>
    </xf>
    <xf numFmtId="0" fontId="0" fillId="0" borderId="50" xfId="3" applyFont="1" applyFill="1" applyBorder="1" applyAlignment="1" applyProtection="1">
      <alignment horizontal="left" vertical="top" wrapText="1"/>
      <protection locked="0"/>
    </xf>
    <xf numFmtId="0" fontId="0" fillId="0" borderId="50" xfId="3" applyFont="1" applyFill="1" applyBorder="1" applyAlignment="1" applyProtection="1">
      <alignment horizontal="center" vertical="top" wrapText="1"/>
      <protection locked="0"/>
    </xf>
    <xf numFmtId="0" fontId="0" fillId="0" borderId="50" xfId="3" applyFont="1" applyFill="1" applyBorder="1" applyAlignment="1" applyProtection="1">
      <alignment horizontal="justify" vertical="top" wrapText="1"/>
      <protection locked="0"/>
    </xf>
    <xf numFmtId="164" fontId="1" fillId="0" borderId="50" xfId="1" applyFill="1" applyBorder="1" applyAlignment="1" applyProtection="1">
      <alignment horizontal="justify" vertical="top" wrapText="1"/>
      <protection locked="0"/>
    </xf>
    <xf numFmtId="164" fontId="1" fillId="0" borderId="50" xfId="1" applyFill="1" applyBorder="1" applyAlignment="1" applyProtection="1">
      <alignment vertical="top" wrapText="1"/>
    </xf>
    <xf numFmtId="164" fontId="1" fillId="4" borderId="16" xfId="1" applyFill="1" applyBorder="1" applyAlignment="1" applyProtection="1">
      <alignment vertical="top"/>
    </xf>
    <xf numFmtId="0" fontId="0" fillId="0" borderId="49" xfId="0" applyFont="1" applyFill="1" applyBorder="1" applyAlignment="1" applyProtection="1">
      <alignment horizontal="left" vertical="top"/>
    </xf>
    <xf numFmtId="0" fontId="0" fillId="0" borderId="49" xfId="3" applyFont="1" applyFill="1" applyBorder="1" applyAlignment="1" applyProtection="1">
      <alignment horizontal="justify" vertical="top" wrapText="1"/>
      <protection locked="0"/>
    </xf>
    <xf numFmtId="164" fontId="1" fillId="0" borderId="49" xfId="1" applyFill="1" applyBorder="1" applyAlignment="1" applyProtection="1">
      <alignment horizontal="justify" vertical="top" wrapText="1"/>
      <protection locked="0"/>
    </xf>
    <xf numFmtId="164" fontId="1" fillId="0" borderId="49" xfId="1" applyFill="1" applyBorder="1" applyAlignment="1" applyProtection="1">
      <alignment horizontal="center" vertical="top" wrapText="1"/>
    </xf>
    <xf numFmtId="0" fontId="0" fillId="0" borderId="51" xfId="3" applyFont="1" applyFill="1" applyBorder="1" applyAlignment="1" applyProtection="1">
      <alignment horizontal="left" vertical="top"/>
      <protection locked="0"/>
    </xf>
    <xf numFmtId="0" fontId="0" fillId="0" borderId="51" xfId="3" applyFont="1" applyFill="1" applyBorder="1" applyAlignment="1" applyProtection="1">
      <alignment horizontal="left" vertical="top" wrapText="1"/>
      <protection locked="0"/>
    </xf>
    <xf numFmtId="0" fontId="0" fillId="0" borderId="51" xfId="3" applyFont="1" applyFill="1" applyBorder="1" applyAlignment="1" applyProtection="1">
      <alignment horizontal="center" vertical="top" wrapText="1"/>
      <protection locked="0"/>
    </xf>
    <xf numFmtId="0" fontId="0" fillId="0" borderId="51" xfId="3" applyFont="1" applyFill="1" applyBorder="1" applyAlignment="1" applyProtection="1">
      <alignment horizontal="justify" vertical="top" wrapText="1"/>
      <protection locked="0"/>
    </xf>
    <xf numFmtId="164" fontId="1" fillId="0" borderId="51" xfId="1" applyFill="1" applyBorder="1" applyAlignment="1" applyProtection="1">
      <alignment horizontal="justify" vertical="top" wrapText="1"/>
      <protection locked="0"/>
    </xf>
    <xf numFmtId="164" fontId="1" fillId="0" borderId="51" xfId="1" applyFill="1" applyBorder="1" applyAlignment="1" applyProtection="1">
      <alignment vertical="top" wrapText="1"/>
    </xf>
    <xf numFmtId="0" fontId="0" fillId="0" borderId="43" xfId="0" applyFont="1" applyFill="1" applyBorder="1" applyAlignment="1" applyProtection="1">
      <alignment horizontal="left" vertical="top"/>
    </xf>
    <xf numFmtId="0" fontId="0" fillId="0" borderId="43" xfId="3" applyFont="1" applyFill="1" applyBorder="1" applyAlignment="1" applyProtection="1">
      <alignment horizontal="left" vertical="top" wrapText="1"/>
      <protection locked="0"/>
    </xf>
    <xf numFmtId="0" fontId="0" fillId="0" borderId="43" xfId="3" applyFont="1" applyFill="1" applyBorder="1" applyAlignment="1" applyProtection="1">
      <alignment horizontal="center" vertical="top" wrapText="1"/>
      <protection locked="0"/>
    </xf>
    <xf numFmtId="0" fontId="0" fillId="0" borderId="43" xfId="3" applyFont="1" applyFill="1" applyBorder="1" applyAlignment="1" applyProtection="1">
      <alignment horizontal="justify" vertical="top" wrapText="1"/>
      <protection locked="0"/>
    </xf>
    <xf numFmtId="164" fontId="1" fillId="0" borderId="43" xfId="1" applyFill="1" applyBorder="1" applyAlignment="1" applyProtection="1">
      <alignment horizontal="justify" vertical="top" wrapText="1"/>
      <protection locked="0"/>
    </xf>
    <xf numFmtId="164" fontId="1" fillId="0" borderId="43" xfId="1" applyFill="1" applyBorder="1" applyAlignment="1" applyProtection="1">
      <alignment vertical="top" wrapText="1"/>
    </xf>
    <xf numFmtId="0" fontId="0" fillId="0" borderId="48" xfId="3" applyFont="1" applyFill="1" applyBorder="1" applyAlignment="1" applyProtection="1">
      <alignment horizontal="left" vertical="top"/>
      <protection locked="0"/>
    </xf>
    <xf numFmtId="164" fontId="1" fillId="0" borderId="50" xfId="1" applyFill="1" applyBorder="1" applyAlignment="1" applyProtection="1">
      <alignment horizontal="center" vertical="top" wrapText="1"/>
    </xf>
    <xf numFmtId="0" fontId="0" fillId="0" borderId="49" xfId="3" applyFont="1" applyFill="1" applyBorder="1" applyAlignment="1" applyProtection="1">
      <alignment vertical="top"/>
      <protection locked="0"/>
    </xf>
    <xf numFmtId="0" fontId="0" fillId="0" borderId="49" xfId="3" applyFont="1" applyFill="1" applyBorder="1" applyAlignment="1" applyProtection="1">
      <alignment vertical="top" wrapText="1"/>
      <protection locked="0"/>
    </xf>
    <xf numFmtId="164" fontId="1" fillId="0" borderId="49" xfId="1" applyFill="1" applyBorder="1" applyAlignment="1" applyProtection="1">
      <alignment vertical="top" wrapText="1"/>
    </xf>
    <xf numFmtId="0" fontId="0" fillId="0" borderId="50" xfId="3" applyFont="1" applyFill="1" applyBorder="1" applyAlignment="1" applyProtection="1">
      <alignment vertical="top"/>
      <protection locked="0"/>
    </xf>
    <xf numFmtId="0" fontId="0" fillId="0" borderId="50" xfId="3" applyFont="1" applyFill="1" applyBorder="1" applyAlignment="1" applyProtection="1">
      <alignment vertical="top" wrapText="1"/>
      <protection locked="0"/>
    </xf>
    <xf numFmtId="164" fontId="0" fillId="0" borderId="49" xfId="1" applyFont="1" applyFill="1" applyBorder="1" applyAlignment="1" applyProtection="1">
      <alignment horizontal="justify" vertical="top" wrapText="1"/>
      <protection locked="0"/>
    </xf>
    <xf numFmtId="0" fontId="0" fillId="0" borderId="49" xfId="7" applyFont="1" applyFill="1" applyBorder="1" applyAlignment="1" applyProtection="1">
      <alignment horizontal="center" vertical="top" wrapText="1"/>
      <protection locked="0"/>
    </xf>
    <xf numFmtId="4" fontId="0" fillId="0" borderId="52" xfId="0" applyNumberFormat="1" applyFont="1" applyFill="1" applyBorder="1" applyAlignment="1" applyProtection="1">
      <alignment vertical="top" wrapText="1"/>
      <protection locked="0"/>
    </xf>
    <xf numFmtId="0" fontId="0" fillId="0" borderId="49" xfId="3" applyFont="1" applyFill="1" applyBorder="1" applyAlignment="1" applyProtection="1">
      <alignment horizontal="left" vertical="top"/>
      <protection locked="0"/>
    </xf>
    <xf numFmtId="164" fontId="1" fillId="0" borderId="49" xfId="1" applyFill="1" applyBorder="1" applyAlignment="1" applyProtection="1">
      <alignment vertical="top" wrapText="1"/>
      <protection locked="0"/>
    </xf>
    <xf numFmtId="0" fontId="0" fillId="0" borderId="51" xfId="0" applyFont="1" applyFill="1" applyBorder="1" applyAlignment="1" applyProtection="1">
      <alignment horizontal="left" vertical="top"/>
    </xf>
    <xf numFmtId="0" fontId="0" fillId="11" borderId="49" xfId="3" applyFont="1" applyFill="1" applyBorder="1" applyAlignment="1" applyProtection="1">
      <alignment horizontal="justify" vertical="top" wrapText="1"/>
      <protection locked="0"/>
    </xf>
    <xf numFmtId="0" fontId="2" fillId="4" borderId="49" xfId="0" applyFont="1" applyFill="1" applyBorder="1" applyAlignment="1" applyProtection="1">
      <alignment horizontal="left" vertical="top"/>
    </xf>
    <xf numFmtId="0" fontId="4" fillId="4" borderId="49" xfId="3" applyFont="1" applyFill="1" applyBorder="1" applyAlignment="1" applyProtection="1">
      <alignment horizontal="left" vertical="top" wrapText="1"/>
      <protection locked="0"/>
    </xf>
    <xf numFmtId="0" fontId="2" fillId="4" borderId="49" xfId="3" applyFont="1" applyFill="1" applyBorder="1" applyAlignment="1" applyProtection="1">
      <alignment horizontal="center" vertical="top" wrapText="1"/>
      <protection locked="0"/>
    </xf>
    <xf numFmtId="0" fontId="2" fillId="4" borderId="49" xfId="3" applyFont="1" applyFill="1" applyBorder="1" applyAlignment="1" applyProtection="1">
      <alignment horizontal="justify" vertical="top" wrapText="1"/>
      <protection locked="0"/>
    </xf>
    <xf numFmtId="164" fontId="1" fillId="4" borderId="49" xfId="1" applyFill="1" applyBorder="1" applyAlignment="1" applyProtection="1">
      <alignment vertical="top" wrapText="1"/>
      <protection locked="0"/>
    </xf>
    <xf numFmtId="164" fontId="2" fillId="4" borderId="49" xfId="1" applyFont="1" applyFill="1" applyBorder="1" applyAlignment="1" applyProtection="1">
      <alignment vertical="top"/>
    </xf>
    <xf numFmtId="0" fontId="0" fillId="0" borderId="50" xfId="3" applyFont="1" applyFill="1" applyBorder="1" applyAlignment="1" applyProtection="1">
      <alignment horizontal="left" vertical="top"/>
      <protection locked="0"/>
    </xf>
    <xf numFmtId="164" fontId="1" fillId="0" borderId="50" xfId="1" applyFill="1" applyBorder="1" applyAlignment="1" applyProtection="1">
      <alignment vertical="top" wrapText="1"/>
      <protection locked="0"/>
    </xf>
    <xf numFmtId="164" fontId="1" fillId="0" borderId="50" xfId="1" applyFill="1" applyBorder="1" applyAlignment="1" applyProtection="1">
      <alignment horizontal="left" vertical="top" wrapText="1"/>
      <protection locked="0"/>
    </xf>
    <xf numFmtId="0" fontId="0" fillId="0" borderId="50" xfId="0" applyFont="1" applyFill="1" applyBorder="1" applyAlignment="1" applyProtection="1">
      <alignment horizontal="left" vertical="top"/>
    </xf>
    <xf numFmtId="0" fontId="0" fillId="0" borderId="53" xfId="3" applyFont="1" applyFill="1" applyBorder="1" applyAlignment="1" applyProtection="1">
      <alignment horizontal="left" vertical="top"/>
    </xf>
    <xf numFmtId="0" fontId="0" fillId="0" borderId="53" xfId="3" applyFont="1" applyFill="1" applyBorder="1" applyAlignment="1" applyProtection="1">
      <alignment horizontal="left" vertical="top" wrapText="1"/>
      <protection locked="0"/>
    </xf>
    <xf numFmtId="0" fontId="0" fillId="0" borderId="53" xfId="3" applyFont="1" applyFill="1" applyBorder="1" applyAlignment="1" applyProtection="1">
      <alignment horizontal="center" vertical="top" wrapText="1"/>
      <protection locked="0"/>
    </xf>
    <xf numFmtId="0" fontId="0" fillId="0" borderId="53" xfId="3" applyFont="1" applyFill="1" applyBorder="1" applyAlignment="1" applyProtection="1">
      <alignment horizontal="justify" vertical="top" wrapText="1"/>
      <protection locked="0"/>
    </xf>
    <xf numFmtId="164" fontId="1" fillId="0" borderId="53" xfId="1" applyFill="1" applyBorder="1" applyAlignment="1" applyProtection="1">
      <alignment horizontal="justify" vertical="top" wrapText="1"/>
      <protection locked="0"/>
    </xf>
    <xf numFmtId="164" fontId="1" fillId="0" borderId="53" xfId="1" applyFill="1" applyBorder="1" applyAlignment="1" applyProtection="1">
      <alignment vertical="top" wrapText="1"/>
    </xf>
    <xf numFmtId="0" fontId="0" fillId="0" borderId="0" xfId="0" applyFont="1" applyFill="1" applyAlignment="1">
      <alignment horizontal="left" vertical="top"/>
    </xf>
    <xf numFmtId="0" fontId="0" fillId="0" borderId="0" xfId="0" applyFont="1" applyFill="1" applyAlignment="1">
      <alignment horizontal="left" vertical="top" wrapText="1"/>
    </xf>
    <xf numFmtId="0" fontId="0" fillId="0" borderId="0" xfId="0" applyFont="1" applyFill="1" applyAlignment="1">
      <alignment horizontal="center" vertical="top" wrapText="1"/>
    </xf>
    <xf numFmtId="0" fontId="0" fillId="0" borderId="0" xfId="0" applyFont="1" applyFill="1" applyAlignment="1">
      <alignment horizontal="justify" wrapText="1"/>
    </xf>
    <xf numFmtId="164" fontId="1" fillId="0" borderId="0" xfId="1" applyFill="1" applyAlignment="1">
      <alignment horizontal="center" vertical="top" wrapText="1"/>
    </xf>
    <xf numFmtId="164" fontId="1" fillId="0" borderId="0" xfId="1" applyFill="1" applyBorder="1" applyAlignment="1" applyProtection="1">
      <alignment horizontal="center" vertical="top"/>
    </xf>
    <xf numFmtId="164" fontId="2" fillId="0" borderId="48" xfId="1" applyFont="1" applyFill="1" applyBorder="1" applyAlignment="1" applyProtection="1">
      <alignment horizontal="justify" vertical="top" wrapText="1"/>
      <protection locked="0"/>
    </xf>
    <xf numFmtId="164" fontId="2" fillId="4" borderId="48" xfId="1" applyFont="1" applyFill="1" applyBorder="1" applyAlignment="1" applyProtection="1">
      <alignment vertical="top" wrapText="1"/>
    </xf>
    <xf numFmtId="164" fontId="1" fillId="0" borderId="49" xfId="1" applyFont="1" applyFill="1" applyBorder="1" applyAlignment="1" applyProtection="1">
      <alignment vertical="top" wrapText="1"/>
    </xf>
    <xf numFmtId="0" fontId="4" fillId="4" borderId="16" xfId="3" applyFont="1" applyFill="1" applyBorder="1" applyAlignment="1" applyProtection="1">
      <alignment horizontal="center" vertical="top" wrapText="1"/>
      <protection locked="0"/>
    </xf>
    <xf numFmtId="0" fontId="4" fillId="4" borderId="16" xfId="3" applyFont="1" applyFill="1" applyBorder="1" applyAlignment="1" applyProtection="1">
      <alignment horizontal="justify" vertical="top" wrapText="1"/>
      <protection locked="0"/>
    </xf>
    <xf numFmtId="0" fontId="4" fillId="4" borderId="49" xfId="3" applyFont="1" applyFill="1" applyBorder="1" applyAlignment="1" applyProtection="1">
      <alignment horizontal="center" vertical="top" wrapText="1"/>
      <protection locked="0"/>
    </xf>
    <xf numFmtId="0" fontId="4" fillId="4" borderId="49" xfId="3" applyFont="1" applyFill="1" applyBorder="1" applyAlignment="1" applyProtection="1">
      <alignment horizontal="justify" vertical="top" wrapText="1"/>
      <protection locked="0"/>
    </xf>
    <xf numFmtId="0" fontId="0" fillId="0" borderId="54" xfId="7" applyFont="1" applyFill="1" applyBorder="1" applyAlignment="1" applyProtection="1">
      <alignment horizontal="justify" vertical="top" wrapText="1"/>
      <protection locked="0"/>
    </xf>
    <xf numFmtId="164" fontId="1" fillId="0" borderId="51" xfId="1" applyFill="1" applyBorder="1" applyAlignment="1" applyProtection="1">
      <alignment horizontal="center" vertical="top" wrapText="1"/>
    </xf>
    <xf numFmtId="0" fontId="0" fillId="0" borderId="55" xfId="7" applyFont="1" applyFill="1" applyBorder="1" applyAlignment="1" applyProtection="1">
      <alignment horizontal="justify" vertical="top" wrapText="1"/>
      <protection locked="0"/>
    </xf>
    <xf numFmtId="164" fontId="1" fillId="4" borderId="16" xfId="1" applyFill="1" applyBorder="1" applyAlignment="1" applyProtection="1">
      <alignment vertical="center" wrapText="1"/>
      <protection locked="0"/>
    </xf>
    <xf numFmtId="164" fontId="1" fillId="0" borderId="43" xfId="1" applyFill="1" applyBorder="1" applyAlignment="1" applyProtection="1">
      <alignment horizontal="justify" vertical="center" wrapText="1"/>
      <protection locked="0"/>
    </xf>
    <xf numFmtId="164" fontId="1" fillId="4" borderId="49" xfId="1" applyFill="1" applyBorder="1" applyAlignment="1" applyProtection="1">
      <alignment vertical="center" wrapText="1"/>
      <protection locked="0"/>
    </xf>
    <xf numFmtId="164" fontId="1" fillId="11" borderId="49" xfId="1" applyFill="1" applyBorder="1" applyAlignment="1" applyProtection="1">
      <alignment horizontal="justify" vertical="top" wrapText="1"/>
      <protection locked="0"/>
    </xf>
    <xf numFmtId="0" fontId="0" fillId="0" borderId="51" xfId="7" applyFont="1" applyFill="1" applyBorder="1" applyAlignment="1" applyProtection="1">
      <alignment horizontal="left" vertical="top"/>
      <protection locked="0"/>
    </xf>
    <xf numFmtId="0" fontId="0" fillId="0" borderId="51" xfId="7" applyFont="1" applyFill="1" applyBorder="1" applyAlignment="1" applyProtection="1">
      <alignment horizontal="left" vertical="top" wrapText="1"/>
      <protection locked="0"/>
    </xf>
    <xf numFmtId="0" fontId="0" fillId="0" borderId="49" xfId="7" applyFont="1" applyFill="1" applyBorder="1" applyAlignment="1" applyProtection="1">
      <alignment horizontal="justify" vertical="top" wrapText="1"/>
      <protection locked="0"/>
    </xf>
    <xf numFmtId="0" fontId="4" fillId="0" borderId="51" xfId="3" applyFont="1" applyFill="1" applyBorder="1" applyAlignment="1" applyProtection="1">
      <alignment horizontal="left" vertical="top" wrapText="1"/>
      <protection locked="0"/>
    </xf>
    <xf numFmtId="0" fontId="4" fillId="0" borderId="51" xfId="3" applyFont="1" applyFill="1" applyBorder="1" applyAlignment="1" applyProtection="1">
      <alignment horizontal="center" vertical="top" wrapText="1"/>
      <protection locked="0"/>
    </xf>
    <xf numFmtId="0" fontId="4" fillId="0" borderId="51" xfId="3" applyFont="1" applyFill="1" applyBorder="1" applyAlignment="1" applyProtection="1">
      <alignment horizontal="justify" vertical="top" wrapText="1"/>
      <protection locked="0"/>
    </xf>
    <xf numFmtId="0" fontId="0" fillId="0" borderId="53" xfId="0" applyFont="1" applyFill="1" applyBorder="1" applyAlignment="1" applyProtection="1">
      <alignment horizontal="left" vertical="top"/>
    </xf>
    <xf numFmtId="164" fontId="1" fillId="0" borderId="53" xfId="1" applyFill="1" applyBorder="1" applyAlignment="1" applyProtection="1">
      <alignment horizontal="justify" vertical="center" wrapText="1"/>
      <protection locked="0"/>
    </xf>
    <xf numFmtId="164" fontId="1" fillId="0" borderId="0" xfId="1" applyFill="1" applyAlignment="1">
      <alignment horizontal="justify" vertical="top" wrapText="1"/>
    </xf>
    <xf numFmtId="164" fontId="1" fillId="0" borderId="0" xfId="1" applyFill="1" applyBorder="1" applyAlignment="1" applyProtection="1">
      <alignment vertical="top"/>
    </xf>
    <xf numFmtId="0" fontId="0" fillId="12" borderId="0" xfId="0" applyFill="1"/>
    <xf numFmtId="0" fontId="9" fillId="12" borderId="0" xfId="0" applyFont="1" applyFill="1"/>
    <xf numFmtId="0" fontId="9" fillId="12" borderId="56" xfId="0" applyFont="1" applyFill="1" applyBorder="1" applyAlignment="1">
      <alignment horizontal="center"/>
    </xf>
    <xf numFmtId="0" fontId="1" fillId="7" borderId="57" xfId="0" applyFont="1" applyFill="1" applyBorder="1"/>
    <xf numFmtId="0" fontId="2" fillId="7" borderId="57" xfId="0" applyFont="1" applyFill="1" applyBorder="1"/>
    <xf numFmtId="0" fontId="2" fillId="7" borderId="57" xfId="0" applyFont="1" applyFill="1" applyBorder="1" applyAlignment="1" applyProtection="1">
      <alignment horizontal="center"/>
    </xf>
    <xf numFmtId="0" fontId="2" fillId="7" borderId="56" xfId="0" applyFont="1" applyFill="1" applyBorder="1" applyAlignment="1">
      <alignment horizontal="center"/>
    </xf>
    <xf numFmtId="0" fontId="1" fillId="12" borderId="0" xfId="0" applyFont="1" applyFill="1"/>
    <xf numFmtId="0" fontId="1" fillId="12" borderId="0" xfId="0" applyFont="1" applyFill="1" applyAlignment="1">
      <alignment horizontal="center"/>
    </xf>
    <xf numFmtId="49" fontId="1" fillId="12" borderId="0" xfId="0" applyNumberFormat="1" applyFont="1" applyFill="1" applyBorder="1" applyAlignment="1">
      <alignment horizontal="center"/>
    </xf>
    <xf numFmtId="0" fontId="2" fillId="12" borderId="0" xfId="0" applyFont="1" applyFill="1" applyBorder="1" applyAlignment="1" applyProtection="1">
      <alignment horizontal="left"/>
    </xf>
    <xf numFmtId="4" fontId="2" fillId="12" borderId="0" xfId="0" applyNumberFormat="1" applyFont="1" applyFill="1" applyBorder="1"/>
    <xf numFmtId="4" fontId="2" fillId="12" borderId="0" xfId="0" applyNumberFormat="1" applyFont="1" applyFill="1" applyBorder="1" applyProtection="1"/>
    <xf numFmtId="10" fontId="2" fillId="12" borderId="0" xfId="0" applyNumberFormat="1" applyFont="1" applyFill="1" applyAlignment="1">
      <alignment horizontal="center"/>
    </xf>
    <xf numFmtId="4" fontId="0" fillId="12" borderId="0" xfId="0" applyNumberFormat="1" applyFill="1"/>
    <xf numFmtId="4" fontId="1" fillId="12" borderId="0" xfId="0" applyNumberFormat="1" applyFont="1" applyFill="1"/>
    <xf numFmtId="10" fontId="1" fillId="12" borderId="0" xfId="0" applyNumberFormat="1" applyFont="1" applyFill="1" applyAlignment="1">
      <alignment horizontal="center"/>
    </xf>
    <xf numFmtId="0" fontId="2" fillId="12" borderId="0" xfId="0" applyFont="1" applyFill="1" applyAlignment="1">
      <alignment horizontal="center"/>
    </xf>
    <xf numFmtId="49" fontId="2" fillId="12" borderId="0" xfId="0" applyNumberFormat="1" applyFont="1" applyFill="1" applyBorder="1" applyAlignment="1">
      <alignment horizontal="center"/>
    </xf>
    <xf numFmtId="0" fontId="6" fillId="12" borderId="0" xfId="0" applyFont="1" applyFill="1" applyBorder="1"/>
    <xf numFmtId="4" fontId="2" fillId="12" borderId="0" xfId="0" applyNumberFormat="1" applyFont="1" applyFill="1" applyProtection="1"/>
    <xf numFmtId="4" fontId="2" fillId="12" borderId="0" xfId="0" applyNumberFormat="1" applyFont="1" applyFill="1"/>
    <xf numFmtId="0" fontId="2" fillId="12" borderId="0" xfId="0" applyFont="1" applyFill="1"/>
    <xf numFmtId="0" fontId="1" fillId="12" borderId="0" xfId="0" applyFont="1" applyFill="1" applyBorder="1"/>
    <xf numFmtId="4" fontId="1" fillId="12" borderId="0" xfId="0" applyNumberFormat="1" applyFont="1" applyFill="1" applyProtection="1"/>
    <xf numFmtId="0" fontId="2" fillId="12" borderId="0" xfId="0" applyFont="1" applyFill="1" applyBorder="1"/>
    <xf numFmtId="0" fontId="10" fillId="12" borderId="0" xfId="0" applyFont="1" applyFill="1" applyBorder="1"/>
    <xf numFmtId="0" fontId="11" fillId="12" borderId="0" xfId="0" applyFont="1" applyFill="1" applyBorder="1"/>
    <xf numFmtId="4" fontId="11" fillId="12" borderId="0" xfId="0" applyNumberFormat="1" applyFont="1" applyFill="1" applyProtection="1"/>
    <xf numFmtId="0" fontId="0" fillId="12" borderId="58" xfId="0" applyFill="1" applyBorder="1"/>
    <xf numFmtId="0" fontId="0" fillId="12" borderId="59" xfId="0" applyFill="1" applyBorder="1"/>
    <xf numFmtId="0" fontId="0" fillId="12" borderId="60" xfId="0" applyFill="1" applyBorder="1"/>
    <xf numFmtId="0" fontId="1" fillId="12" borderId="0" xfId="0" applyFont="1" applyFill="1" applyBorder="1" applyAlignment="1">
      <alignment horizontal="left"/>
    </xf>
    <xf numFmtId="4" fontId="0" fillId="12" borderId="61" xfId="0" applyNumberFormat="1" applyFill="1" applyBorder="1"/>
    <xf numFmtId="0" fontId="0" fillId="12" borderId="0" xfId="0" applyFill="1" applyBorder="1"/>
    <xf numFmtId="0" fontId="0" fillId="12" borderId="62" xfId="0" applyFill="1" applyBorder="1"/>
    <xf numFmtId="4" fontId="0" fillId="12" borderId="63" xfId="0" applyNumberFormat="1" applyFill="1" applyBorder="1"/>
    <xf numFmtId="0" fontId="0" fillId="12" borderId="64" xfId="0" applyFill="1" applyBorder="1"/>
    <xf numFmtId="0" fontId="0" fillId="12" borderId="65" xfId="0" applyFill="1" applyBorder="1"/>
    <xf numFmtId="0" fontId="10" fillId="12" borderId="0" xfId="0" applyFont="1" applyFill="1" applyBorder="1" applyAlignment="1">
      <alignment horizontal="left"/>
    </xf>
    <xf numFmtId="4" fontId="1" fillId="12" borderId="0" xfId="0" applyNumberFormat="1" applyFont="1" applyFill="1" applyBorder="1" applyProtection="1"/>
    <xf numFmtId="4" fontId="1" fillId="12" borderId="0" xfId="0" applyNumberFormat="1" applyFont="1" applyFill="1" applyBorder="1"/>
    <xf numFmtId="4" fontId="1" fillId="12" borderId="0" xfId="5" applyNumberFormat="1" applyFont="1" applyFill="1"/>
    <xf numFmtId="0" fontId="0" fillId="12" borderId="0" xfId="0" applyFont="1" applyFill="1" applyBorder="1"/>
    <xf numFmtId="4" fontId="1" fillId="11" borderId="0" xfId="0" applyNumberFormat="1" applyFont="1" applyFill="1" applyProtection="1"/>
    <xf numFmtId="49" fontId="1" fillId="12" borderId="0" xfId="0" applyNumberFormat="1" applyFont="1" applyFill="1" applyBorder="1" applyAlignment="1">
      <alignment horizontal="left"/>
    </xf>
    <xf numFmtId="0" fontId="1" fillId="12" borderId="0" xfId="0" applyFont="1" applyFill="1" applyBorder="1" applyAlignment="1">
      <alignment horizontal="center"/>
    </xf>
    <xf numFmtId="0" fontId="2" fillId="12" borderId="0" xfId="0" applyFont="1" applyFill="1" applyBorder="1" applyAlignment="1">
      <alignment horizontal="left"/>
    </xf>
    <xf numFmtId="0" fontId="2" fillId="12" borderId="0" xfId="0" applyFont="1" applyFill="1" applyAlignment="1" applyProtection="1">
      <alignment horizontal="left"/>
    </xf>
    <xf numFmtId="4" fontId="2" fillId="12" borderId="66" xfId="0" applyNumberFormat="1" applyFont="1" applyFill="1" applyBorder="1" applyProtection="1"/>
    <xf numFmtId="10" fontId="2" fillId="12" borderId="66" xfId="0" applyNumberFormat="1" applyFont="1" applyFill="1" applyBorder="1" applyAlignment="1">
      <alignment horizontal="center"/>
    </xf>
    <xf numFmtId="164" fontId="1" fillId="12" borderId="0" xfId="1" applyFill="1" applyBorder="1"/>
    <xf numFmtId="43" fontId="1" fillId="12" borderId="0" xfId="0" applyNumberFormat="1" applyFont="1" applyFill="1" applyBorder="1"/>
    <xf numFmtId="165" fontId="1" fillId="12" borderId="0" xfId="0" applyNumberFormat="1" applyFont="1" applyFill="1" applyBorder="1"/>
    <xf numFmtId="0" fontId="9" fillId="0" borderId="0" xfId="0" applyFont="1" applyFill="1"/>
    <xf numFmtId="0" fontId="9" fillId="0" borderId="56" xfId="0" applyFont="1" applyFill="1" applyBorder="1" applyAlignment="1">
      <alignment horizontal="center"/>
    </xf>
    <xf numFmtId="0" fontId="1" fillId="0" borderId="0" xfId="0" applyFont="1" applyFill="1" applyAlignment="1">
      <alignment horizontal="center"/>
    </xf>
    <xf numFmtId="49" fontId="1" fillId="0" borderId="0" xfId="0" applyNumberFormat="1" applyFont="1" applyFill="1" applyBorder="1" applyAlignment="1">
      <alignment horizontal="center"/>
    </xf>
    <xf numFmtId="0" fontId="2" fillId="0" borderId="0" xfId="0" applyFont="1" applyFill="1" applyBorder="1" applyAlignment="1" applyProtection="1">
      <alignment horizontal="left"/>
    </xf>
    <xf numFmtId="4" fontId="2" fillId="0" borderId="0" xfId="0" applyNumberFormat="1" applyFont="1" applyFill="1" applyBorder="1"/>
    <xf numFmtId="4" fontId="2" fillId="0" borderId="0" xfId="0" applyNumberFormat="1" applyFont="1" applyFill="1" applyBorder="1" applyProtection="1"/>
    <xf numFmtId="10" fontId="2" fillId="0" borderId="0" xfId="0" applyNumberFormat="1" applyFont="1" applyFill="1" applyAlignment="1">
      <alignment horizontal="center"/>
    </xf>
    <xf numFmtId="4" fontId="0" fillId="0" borderId="0" xfId="0" applyNumberFormat="1"/>
    <xf numFmtId="4" fontId="1" fillId="0" borderId="0" xfId="0" applyNumberFormat="1" applyFont="1" applyFill="1"/>
    <xf numFmtId="10" fontId="1" fillId="0" borderId="0" xfId="0" applyNumberFormat="1" applyFont="1" applyFill="1" applyAlignment="1">
      <alignment horizontal="center"/>
    </xf>
    <xf numFmtId="0" fontId="2" fillId="0" borderId="0" xfId="0" applyFont="1" applyFill="1" applyAlignment="1">
      <alignment horizontal="center"/>
    </xf>
    <xf numFmtId="49" fontId="2" fillId="0" borderId="0" xfId="0" applyNumberFormat="1" applyFont="1" applyFill="1" applyBorder="1" applyAlignment="1">
      <alignment horizontal="center"/>
    </xf>
    <xf numFmtId="0" fontId="6" fillId="0" borderId="0" xfId="0" applyFont="1" applyFill="1" applyBorder="1"/>
    <xf numFmtId="4" fontId="2" fillId="0" borderId="0" xfId="0" applyNumberFormat="1" applyFont="1" applyFill="1" applyProtection="1"/>
    <xf numFmtId="4" fontId="2" fillId="0" borderId="0" xfId="0" applyNumberFormat="1" applyFont="1" applyFill="1"/>
    <xf numFmtId="0" fontId="2" fillId="0" borderId="0" xfId="0" applyFont="1"/>
    <xf numFmtId="0" fontId="1" fillId="0" borderId="0" xfId="0" applyFont="1" applyFill="1" applyBorder="1"/>
    <xf numFmtId="4" fontId="1" fillId="0" borderId="0" xfId="0" applyNumberFormat="1" applyFont="1" applyFill="1" applyProtection="1"/>
    <xf numFmtId="0" fontId="2" fillId="0" borderId="0" xfId="0" applyFont="1" applyFill="1" applyBorder="1"/>
    <xf numFmtId="0" fontId="10" fillId="0" borderId="0" xfId="0" applyFont="1" applyFill="1" applyBorder="1"/>
    <xf numFmtId="0" fontId="11" fillId="0" borderId="0" xfId="0" applyFont="1" applyFill="1" applyBorder="1"/>
    <xf numFmtId="4" fontId="11" fillId="0" borderId="0" xfId="0" applyNumberFormat="1" applyFont="1" applyFill="1"/>
    <xf numFmtId="4" fontId="11" fillId="0" borderId="0" xfId="0" applyNumberFormat="1" applyFont="1" applyFill="1" applyProtection="1"/>
    <xf numFmtId="0" fontId="1" fillId="0" borderId="0" xfId="0" applyFont="1" applyFill="1" applyBorder="1" applyAlignment="1">
      <alignment horizontal="left"/>
    </xf>
    <xf numFmtId="0" fontId="10" fillId="0" borderId="0" xfId="0" applyFont="1" applyFill="1" applyBorder="1" applyAlignment="1">
      <alignment horizontal="left"/>
    </xf>
    <xf numFmtId="4" fontId="1" fillId="0" borderId="0" xfId="0" applyNumberFormat="1" applyFont="1" applyFill="1" applyBorder="1" applyProtection="1"/>
    <xf numFmtId="49" fontId="1" fillId="0" borderId="0" xfId="0" applyNumberFormat="1" applyFont="1" applyFill="1" applyBorder="1" applyAlignment="1">
      <alignment horizontal="left"/>
    </xf>
    <xf numFmtId="0" fontId="1" fillId="0" borderId="0" xfId="0" applyFont="1" applyFill="1" applyBorder="1" applyAlignment="1">
      <alignment horizontal="center"/>
    </xf>
    <xf numFmtId="0" fontId="2" fillId="0" borderId="0" xfId="0" applyFont="1" applyFill="1" applyBorder="1" applyAlignment="1">
      <alignment horizontal="left"/>
    </xf>
    <xf numFmtId="0" fontId="2" fillId="0" borderId="0" xfId="0" applyFont="1" applyFill="1" applyAlignment="1" applyProtection="1">
      <alignment horizontal="left"/>
    </xf>
    <xf numFmtId="4" fontId="2" fillId="0" borderId="66" xfId="0" applyNumberFormat="1" applyFont="1" applyFill="1" applyBorder="1" applyProtection="1"/>
    <xf numFmtId="10" fontId="2" fillId="0" borderId="66" xfId="0" applyNumberFormat="1" applyFont="1" applyFill="1" applyBorder="1" applyAlignment="1">
      <alignment horizontal="center"/>
    </xf>
    <xf numFmtId="4" fontId="2" fillId="0" borderId="6" xfId="0" applyNumberFormat="1" applyFont="1" applyFill="1" applyBorder="1" applyAlignment="1" applyProtection="1">
      <alignment horizontal="center" wrapText="1"/>
    </xf>
    <xf numFmtId="4" fontId="2" fillId="0" borderId="10" xfId="0" applyNumberFormat="1" applyFont="1" applyFill="1" applyBorder="1" applyAlignment="1" applyProtection="1">
      <alignment horizontal="center" wrapText="1"/>
    </xf>
    <xf numFmtId="164" fontId="2" fillId="0" borderId="9" xfId="1" applyNumberFormat="1" applyFont="1" applyFill="1" applyBorder="1" applyAlignment="1" applyProtection="1">
      <alignment horizontal="center" wrapText="1"/>
      <protection locked="0"/>
    </xf>
    <xf numFmtId="164" fontId="2" fillId="0" borderId="13" xfId="1" applyNumberFormat="1" applyFont="1" applyFill="1" applyBorder="1" applyAlignment="1" applyProtection="1">
      <alignment horizontal="center" wrapText="1"/>
      <protection locked="0"/>
    </xf>
    <xf numFmtId="0" fontId="2" fillId="0" borderId="0" xfId="0" applyFont="1" applyFill="1" applyBorder="1" applyAlignment="1" applyProtection="1">
      <alignment horizontal="center"/>
      <protection locked="0"/>
    </xf>
    <xf numFmtId="0" fontId="2" fillId="0" borderId="0" xfId="0" applyFont="1" applyFill="1" applyBorder="1" applyAlignment="1" applyProtection="1">
      <alignment horizontal="center"/>
    </xf>
    <xf numFmtId="0" fontId="2" fillId="0" borderId="1" xfId="3" applyFont="1" applyFill="1" applyBorder="1" applyAlignment="1" applyProtection="1">
      <alignment horizontal="center" wrapText="1"/>
      <protection locked="0"/>
    </xf>
    <xf numFmtId="0" fontId="2" fillId="0" borderId="8" xfId="3" applyFont="1" applyFill="1" applyBorder="1" applyAlignment="1" applyProtection="1">
      <alignment horizontal="center" wrapText="1"/>
      <protection locked="0"/>
    </xf>
    <xf numFmtId="0" fontId="2" fillId="0" borderId="2" xfId="3" applyFont="1" applyFill="1" applyBorder="1" applyAlignment="1" applyProtection="1">
      <alignment horizontal="center" wrapText="1"/>
      <protection locked="0"/>
    </xf>
    <xf numFmtId="0" fontId="2" fillId="0" borderId="6" xfId="3" applyFont="1" applyFill="1" applyBorder="1" applyAlignment="1" applyProtection="1">
      <alignment horizontal="center" wrapText="1"/>
      <protection locked="0"/>
    </xf>
    <xf numFmtId="0" fontId="2" fillId="2" borderId="3" xfId="0" applyFont="1" applyFill="1" applyBorder="1" applyAlignment="1" applyProtection="1">
      <alignment horizontal="center"/>
      <protection locked="0"/>
    </xf>
    <xf numFmtId="0" fontId="2" fillId="2" borderId="4" xfId="0" applyFont="1" applyFill="1" applyBorder="1" applyAlignment="1" applyProtection="1">
      <alignment horizontal="center"/>
      <protection locked="0"/>
    </xf>
    <xf numFmtId="0" fontId="2" fillId="2" borderId="5" xfId="0" applyFont="1" applyFill="1" applyBorder="1" applyAlignment="1" applyProtection="1">
      <alignment horizontal="center"/>
      <protection locked="0"/>
    </xf>
    <xf numFmtId="0" fontId="2" fillId="0" borderId="0" xfId="4" applyFont="1" applyFill="1" applyBorder="1" applyAlignment="1" applyProtection="1">
      <alignment horizontal="center"/>
      <protection locked="0"/>
    </xf>
    <xf numFmtId="0" fontId="2" fillId="0" borderId="32" xfId="3" applyFont="1" applyFill="1" applyBorder="1" applyAlignment="1" applyProtection="1">
      <alignment horizontal="center" wrapText="1"/>
      <protection locked="0"/>
    </xf>
    <xf numFmtId="0" fontId="2" fillId="0" borderId="29" xfId="3" applyFont="1" applyFill="1" applyBorder="1" applyAlignment="1" applyProtection="1">
      <alignment horizontal="center" wrapText="1"/>
      <protection locked="0"/>
    </xf>
    <xf numFmtId="0" fontId="2" fillId="0" borderId="33" xfId="3" applyFont="1" applyFill="1" applyBorder="1" applyAlignment="1" applyProtection="1">
      <alignment horizontal="center" wrapText="1"/>
      <protection locked="0"/>
    </xf>
    <xf numFmtId="164" fontId="2" fillId="5" borderId="3" xfId="1" applyFont="1" applyFill="1" applyBorder="1" applyAlignment="1" applyProtection="1">
      <alignment horizontal="center"/>
      <protection locked="0"/>
    </xf>
    <xf numFmtId="164" fontId="2" fillId="5" borderId="4" xfId="1" applyFont="1" applyFill="1" applyBorder="1" applyAlignment="1" applyProtection="1">
      <alignment horizontal="center"/>
      <protection locked="0"/>
    </xf>
    <xf numFmtId="164" fontId="2" fillId="5" borderId="5" xfId="1" applyFont="1" applyFill="1" applyBorder="1" applyAlignment="1" applyProtection="1">
      <alignment horizontal="center"/>
      <protection locked="0"/>
    </xf>
    <xf numFmtId="164" fontId="2" fillId="0" borderId="1" xfId="1" applyFont="1" applyFill="1" applyBorder="1" applyAlignment="1" applyProtection="1">
      <alignment horizontal="center" wrapText="1"/>
      <protection locked="0"/>
    </xf>
    <xf numFmtId="164" fontId="2" fillId="0" borderId="32" xfId="1" applyFont="1" applyFill="1" applyBorder="1" applyAlignment="1" applyProtection="1">
      <alignment horizontal="center" wrapText="1"/>
      <protection locked="0"/>
    </xf>
    <xf numFmtId="164" fontId="2" fillId="6" borderId="3" xfId="1" applyFont="1" applyFill="1" applyBorder="1" applyAlignment="1" applyProtection="1">
      <alignment horizontal="center"/>
      <protection locked="0"/>
    </xf>
    <xf numFmtId="164" fontId="2" fillId="6" borderId="4" xfId="1" applyFont="1" applyFill="1" applyBorder="1" applyAlignment="1" applyProtection="1">
      <alignment horizontal="center"/>
      <protection locked="0"/>
    </xf>
    <xf numFmtId="164" fontId="2" fillId="6" borderId="5" xfId="1" applyFont="1" applyFill="1" applyBorder="1" applyAlignment="1" applyProtection="1">
      <alignment horizontal="center"/>
      <protection locked="0"/>
    </xf>
    <xf numFmtId="0" fontId="6" fillId="0" borderId="0" xfId="0" applyFont="1" applyFill="1" applyBorder="1" applyAlignment="1" applyProtection="1">
      <alignment horizontal="center"/>
    </xf>
    <xf numFmtId="0" fontId="2" fillId="7" borderId="39" xfId="3" applyFont="1" applyFill="1" applyBorder="1" applyAlignment="1" applyProtection="1">
      <alignment horizontal="center" vertical="center" wrapText="1"/>
    </xf>
    <xf numFmtId="0" fontId="2" fillId="7" borderId="43" xfId="3" applyFont="1" applyFill="1" applyBorder="1" applyAlignment="1" applyProtection="1">
      <alignment horizontal="center" vertical="center" wrapText="1"/>
    </xf>
    <xf numFmtId="0" fontId="2" fillId="8" borderId="40" xfId="3" applyFont="1" applyFill="1" applyBorder="1" applyAlignment="1" applyProtection="1">
      <alignment horizontal="center" vertical="center" wrapText="1"/>
    </xf>
    <xf numFmtId="0" fontId="2" fillId="8" borderId="43" xfId="3" applyFont="1" applyFill="1" applyBorder="1" applyAlignment="1" applyProtection="1">
      <alignment horizontal="center" vertical="center" wrapText="1"/>
    </xf>
    <xf numFmtId="4" fontId="2" fillId="6" borderId="41" xfId="0" applyNumberFormat="1" applyFont="1" applyFill="1" applyBorder="1" applyAlignment="1">
      <alignment horizontal="center" vertical="center" wrapText="1"/>
    </xf>
    <xf numFmtId="4" fontId="2" fillId="6" borderId="42" xfId="0" applyNumberFormat="1" applyFont="1" applyFill="1" applyBorder="1" applyAlignment="1">
      <alignment horizontal="center" vertical="center" wrapText="1"/>
    </xf>
    <xf numFmtId="4" fontId="2" fillId="6" borderId="44" xfId="0" applyNumberFormat="1" applyFont="1" applyFill="1" applyBorder="1" applyAlignment="1">
      <alignment horizontal="center" vertical="center" wrapText="1"/>
    </xf>
    <xf numFmtId="4" fontId="2" fillId="6" borderId="45" xfId="0" applyNumberFormat="1" applyFont="1" applyFill="1" applyBorder="1" applyAlignment="1">
      <alignment horizontal="center" vertical="center" wrapText="1"/>
    </xf>
    <xf numFmtId="4" fontId="2" fillId="6" borderId="47" xfId="0" applyNumberFormat="1" applyFont="1" applyFill="1" applyBorder="1" applyAlignment="1">
      <alignment horizontal="center" vertical="center" wrapText="1"/>
    </xf>
    <xf numFmtId="4" fontId="2" fillId="6" borderId="38" xfId="0" applyNumberFormat="1" applyFont="1" applyFill="1" applyBorder="1" applyAlignment="1">
      <alignment horizontal="center" vertical="center" wrapText="1"/>
    </xf>
    <xf numFmtId="4" fontId="2" fillId="9" borderId="2" xfId="0" applyNumberFormat="1" applyFont="1" applyFill="1" applyBorder="1" applyAlignment="1">
      <alignment horizontal="center" vertical="top" wrapText="1"/>
    </xf>
    <xf numFmtId="4" fontId="2" fillId="9" borderId="46" xfId="0" applyNumberFormat="1" applyFont="1" applyFill="1" applyBorder="1" applyAlignment="1">
      <alignment horizontal="center" vertical="top" wrapText="1"/>
    </xf>
    <xf numFmtId="164" fontId="2" fillId="10" borderId="39" xfId="1" applyFont="1" applyFill="1" applyBorder="1" applyAlignment="1" applyProtection="1">
      <alignment horizontal="center" vertical="top"/>
    </xf>
    <xf numFmtId="164" fontId="2" fillId="10" borderId="43" xfId="1" applyFont="1" applyFill="1" applyBorder="1" applyAlignment="1" applyProtection="1">
      <alignment horizontal="center" vertical="top"/>
    </xf>
    <xf numFmtId="0" fontId="0" fillId="0" borderId="49" xfId="3" applyFont="1" applyFill="1" applyBorder="1" applyAlignment="1" applyProtection="1">
      <alignment horizontal="left" vertical="top"/>
      <protection locked="0"/>
    </xf>
    <xf numFmtId="0" fontId="0" fillId="0" borderId="49" xfId="3" applyFont="1" applyFill="1" applyBorder="1" applyAlignment="1" applyProtection="1">
      <alignment horizontal="left" vertical="top" wrapText="1"/>
      <protection locked="0"/>
    </xf>
    <xf numFmtId="164" fontId="1" fillId="0" borderId="49" xfId="1" applyFill="1" applyBorder="1" applyAlignment="1" applyProtection="1">
      <alignment horizontal="center" vertical="top" wrapText="1"/>
    </xf>
    <xf numFmtId="0" fontId="0" fillId="0" borderId="50" xfId="3" applyFont="1" applyFill="1" applyBorder="1" applyAlignment="1" applyProtection="1">
      <alignment horizontal="left" vertical="top"/>
      <protection locked="0"/>
    </xf>
    <xf numFmtId="0" fontId="0" fillId="0" borderId="50" xfId="3" applyFont="1" applyFill="1" applyBorder="1" applyAlignment="1" applyProtection="1">
      <alignment horizontal="left" vertical="top" wrapText="1"/>
      <protection locked="0"/>
    </xf>
    <xf numFmtId="164" fontId="1" fillId="0" borderId="50" xfId="1" applyFill="1" applyBorder="1" applyAlignment="1" applyProtection="1">
      <alignment horizontal="center" vertical="top" wrapText="1"/>
    </xf>
    <xf numFmtId="0" fontId="0" fillId="0" borderId="51" xfId="3" applyFont="1" applyFill="1" applyBorder="1" applyAlignment="1" applyProtection="1">
      <alignment horizontal="center" vertical="top"/>
      <protection locked="0"/>
    </xf>
    <xf numFmtId="0" fontId="0" fillId="0" borderId="43" xfId="3" applyFont="1" applyFill="1" applyBorder="1" applyAlignment="1" applyProtection="1">
      <alignment horizontal="center" vertical="top"/>
      <protection locked="0"/>
    </xf>
    <xf numFmtId="0" fontId="0" fillId="0" borderId="50" xfId="3" applyFont="1" applyFill="1" applyBorder="1" applyAlignment="1" applyProtection="1">
      <alignment horizontal="center" vertical="top"/>
      <protection locked="0"/>
    </xf>
    <xf numFmtId="0" fontId="0" fillId="0" borderId="51" xfId="3" applyFont="1" applyFill="1" applyBorder="1" applyAlignment="1" applyProtection="1">
      <alignment horizontal="distributed" vertical="top"/>
      <protection locked="0"/>
    </xf>
    <xf numFmtId="0" fontId="0" fillId="0" borderId="43" xfId="3" applyFont="1" applyFill="1" applyBorder="1" applyAlignment="1" applyProtection="1">
      <alignment horizontal="distributed" vertical="top"/>
      <protection locked="0"/>
    </xf>
    <xf numFmtId="0" fontId="0" fillId="0" borderId="50" xfId="3" applyFont="1" applyFill="1" applyBorder="1" applyAlignment="1" applyProtection="1">
      <alignment horizontal="distributed" vertical="top"/>
      <protection locked="0"/>
    </xf>
    <xf numFmtId="4" fontId="0" fillId="0" borderId="51" xfId="3" applyNumberFormat="1" applyFont="1" applyFill="1" applyBorder="1" applyAlignment="1" applyProtection="1">
      <alignment horizontal="right" vertical="top"/>
      <protection locked="0"/>
    </xf>
    <xf numFmtId="4" fontId="0" fillId="0" borderId="43" xfId="3" applyNumberFormat="1" applyFont="1" applyFill="1" applyBorder="1" applyAlignment="1" applyProtection="1">
      <alignment horizontal="right" vertical="top"/>
      <protection locked="0"/>
    </xf>
    <xf numFmtId="4" fontId="0" fillId="0" borderId="50" xfId="3" applyNumberFormat="1" applyFont="1" applyFill="1" applyBorder="1" applyAlignment="1" applyProtection="1">
      <alignment horizontal="right" vertical="top"/>
      <protection locked="0"/>
    </xf>
    <xf numFmtId="0" fontId="0" fillId="0" borderId="49" xfId="0" applyFont="1" applyFill="1" applyBorder="1" applyAlignment="1" applyProtection="1">
      <alignment horizontal="left" vertical="top"/>
    </xf>
    <xf numFmtId="0" fontId="0" fillId="0" borderId="50" xfId="0" applyFont="1" applyFill="1" applyBorder="1" applyAlignment="1" applyProtection="1">
      <alignment horizontal="left" vertical="top"/>
    </xf>
    <xf numFmtId="0" fontId="0" fillId="0" borderId="51" xfId="0" applyFont="1" applyFill="1" applyBorder="1" applyAlignment="1" applyProtection="1">
      <alignment horizontal="center" vertical="top"/>
    </xf>
    <xf numFmtId="0" fontId="0" fillId="0" borderId="50" xfId="0" applyFont="1" applyFill="1" applyBorder="1" applyAlignment="1" applyProtection="1">
      <alignment horizontal="center" vertical="top"/>
    </xf>
    <xf numFmtId="0" fontId="0" fillId="0" borderId="51" xfId="3" applyFont="1" applyFill="1" applyBorder="1" applyAlignment="1" applyProtection="1">
      <alignment horizontal="left" vertical="top" wrapText="1"/>
      <protection locked="0"/>
    </xf>
    <xf numFmtId="164" fontId="1" fillId="0" borderId="51" xfId="1" applyFill="1" applyBorder="1" applyAlignment="1" applyProtection="1">
      <alignment horizontal="center" vertical="top" wrapText="1"/>
    </xf>
    <xf numFmtId="0" fontId="0" fillId="0" borderId="43" xfId="0" applyFont="1" applyFill="1" applyBorder="1" applyAlignment="1" applyProtection="1">
      <alignment horizontal="center" vertical="top"/>
    </xf>
    <xf numFmtId="0" fontId="0" fillId="0" borderId="51" xfId="3" applyFont="1" applyFill="1" applyBorder="1" applyAlignment="1" applyProtection="1">
      <alignment horizontal="center" vertical="top" wrapText="1"/>
      <protection locked="0"/>
    </xf>
    <xf numFmtId="0" fontId="0" fillId="0" borderId="43" xfId="3" applyFont="1" applyFill="1" applyBorder="1" applyAlignment="1" applyProtection="1">
      <alignment horizontal="center" vertical="top" wrapText="1"/>
      <protection locked="0"/>
    </xf>
    <xf numFmtId="0" fontId="0" fillId="0" borderId="50" xfId="3" applyFont="1" applyFill="1" applyBorder="1" applyAlignment="1" applyProtection="1">
      <alignment horizontal="center" vertical="top" wrapText="1"/>
      <protection locked="0"/>
    </xf>
    <xf numFmtId="164" fontId="1" fillId="0" borderId="43" xfId="1" applyFill="1" applyBorder="1" applyAlignment="1" applyProtection="1">
      <alignment horizontal="center" vertical="top" wrapText="1"/>
    </xf>
    <xf numFmtId="0" fontId="0" fillId="0" borderId="48" xfId="3" applyFont="1" applyFill="1" applyBorder="1" applyAlignment="1" applyProtection="1">
      <alignment horizontal="left" vertical="top"/>
      <protection locked="0"/>
    </xf>
    <xf numFmtId="0" fontId="8" fillId="12" borderId="0" xfId="0" applyFont="1" applyFill="1" applyBorder="1" applyAlignment="1" applyProtection="1">
      <alignment horizontal="center"/>
    </xf>
    <xf numFmtId="0" fontId="8" fillId="12" borderId="0" xfId="0" applyFont="1" applyFill="1" applyBorder="1" applyAlignment="1">
      <alignment horizontal="center"/>
    </xf>
    <xf numFmtId="0" fontId="2" fillId="7" borderId="57" xfId="0" applyFont="1" applyFill="1" applyBorder="1" applyAlignment="1" applyProtection="1">
      <alignment horizontal="center"/>
    </xf>
    <xf numFmtId="0" fontId="8" fillId="0" borderId="0" xfId="0" applyFont="1" applyFill="1" applyBorder="1" applyAlignment="1" applyProtection="1">
      <alignment horizontal="center"/>
    </xf>
    <xf numFmtId="0" fontId="8" fillId="0" borderId="0" xfId="0" applyFont="1" applyFill="1" applyBorder="1" applyAlignment="1">
      <alignment horizontal="center"/>
    </xf>
  </cellXfs>
  <cellStyles count="8">
    <cellStyle name="Millares" xfId="1" builtinId="3"/>
    <cellStyle name="Millares_Cuadros comparativos CON 15 MILL MAPI ctas se" xfId="6"/>
    <cellStyle name="Normal" xfId="0" builtinId="0"/>
    <cellStyle name="Normal_Anexo 9 POI 2009 Conservación 25 04" xfId="3"/>
    <cellStyle name="Normal_Anexo 9 POI 2009 Conservación 25 04 2" xfId="7"/>
    <cellStyle name="Normal_Cuadros comparativos CON 15 MILL MAPI ctas se" xfId="5"/>
    <cellStyle name="Normal_Proyección Transferencia 2010" xfId="4"/>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cid:image001.jpg@01D44E8C.A79959A0" TargetMode="External"/><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cid:image001.jpg@01D44E8C.A79959A0" TargetMode="External"/><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cid:image001.jpg@01D44E8C.A79959A0" TargetMode="External"/><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cid:image001.jpg@01D44E8C.A79959A0" TargetMode="External"/><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cid:image001.jpg@01D44E8C.A79959A0" TargetMode="External"/><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1238250</xdr:colOff>
      <xdr:row>4</xdr:row>
      <xdr:rowOff>143717</xdr:rowOff>
    </xdr:to>
    <xdr:pic>
      <xdr:nvPicPr>
        <xdr:cNvPr id="2" name="Imagen 1" descr="cid:fd801c39-ccc2-4316-ae8b-79b5252fa245"/>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161925"/>
          <a:ext cx="1781175" cy="6294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1238250</xdr:colOff>
      <xdr:row>4</xdr:row>
      <xdr:rowOff>143717</xdr:rowOff>
    </xdr:to>
    <xdr:pic>
      <xdr:nvPicPr>
        <xdr:cNvPr id="2" name="Imagen 1" descr="cid:fd801c39-ccc2-4316-ae8b-79b5252fa245"/>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161925"/>
          <a:ext cx="1781175" cy="6294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1238250</xdr:colOff>
      <xdr:row>3</xdr:row>
      <xdr:rowOff>143717</xdr:rowOff>
    </xdr:to>
    <xdr:pic>
      <xdr:nvPicPr>
        <xdr:cNvPr id="2" name="Imagen 1" descr="cid:fd801c39-ccc2-4316-ae8b-79b5252fa245"/>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0"/>
          <a:ext cx="1781175" cy="6294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1190625</xdr:colOff>
      <xdr:row>3</xdr:row>
      <xdr:rowOff>143717</xdr:rowOff>
    </xdr:to>
    <xdr:pic>
      <xdr:nvPicPr>
        <xdr:cNvPr id="2" name="Imagen 1" descr="cid:fd801c39-ccc2-4316-ae8b-79b5252fa245"/>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0"/>
          <a:ext cx="1781175" cy="6294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1190625</xdr:colOff>
      <xdr:row>3</xdr:row>
      <xdr:rowOff>143717</xdr:rowOff>
    </xdr:to>
    <xdr:pic>
      <xdr:nvPicPr>
        <xdr:cNvPr id="3" name="Imagen 1" descr="cid:fd801c39-ccc2-4316-ae8b-79b5252fa245"/>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0"/>
          <a:ext cx="1781175" cy="6294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malvarez/Mis%20documentos/2010/ANTEPROYECTO%202010/Anexo%209%20POI%20-%202010%20Direcci&#243;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1/DSANAB~1.GRA/CONFIG~1/Temp/Cuadro%20Comparativ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cvega/AppData/Local/Microsoft/Windows/INetCache/Content.Outlook/1W1UIS6L/3.%20Detalle%20de%20Ingreso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Presupuesto%202019/Cuadros/Presupuesto%202019%20JAA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L_"/>
      <sheetName val="MO_PND"/>
      <sheetName val="Bco_ proyect"/>
      <sheetName val="PE 06_10"/>
      <sheetName val="MAPI"/>
      <sheetName val="ASCI _ SEVRI 08"/>
      <sheetName val="SEVRI07"/>
      <sheetName val="Datos"/>
      <sheetName val="Plan CIMAD"/>
      <sheetName val="PEP1"/>
      <sheetName val="Anexo1"/>
      <sheetName val="PRO 1%"/>
      <sheetName val="PEP2"/>
      <sheetName val="Anexo2"/>
      <sheetName val="PRO 2 %"/>
      <sheetName val="PEP3"/>
      <sheetName val="Anexo3"/>
      <sheetName val="PRO 3%"/>
      <sheetName val="verif"/>
      <sheetName val="Clasif_ Gto_"/>
      <sheetName val="Justif_"/>
      <sheetName val="Proy Inv"/>
      <sheetName val="Presupuesto 1"/>
      <sheetName val="Presupuesto 1-2"/>
      <sheetName val="Presupuesto 2"/>
      <sheetName val="Presupuesto 2-2"/>
      <sheetName val="Presupuesto 3"/>
      <sheetName val="Presupuesto 3-2"/>
      <sheetName val="Hoja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Transferencia"/>
      <sheetName val="Comparativo"/>
      <sheetName val="TRANSFERENCIA"/>
      <sheetName val="MAPI"/>
      <sheetName val="Cálculos"/>
      <sheetName val="Composición Presupuesto"/>
    </sheetNames>
    <sheetDataSet>
      <sheetData sheetId="0" refreshError="1"/>
      <sheetData sheetId="1" refreshError="1">
        <row r="8">
          <cell r="D8">
            <v>1232479706.0021439</v>
          </cell>
        </row>
      </sheetData>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resos 2019 colones "/>
      <sheetName val="ingresos 2019 miles"/>
      <sheetName val="comparativo ingresos"/>
      <sheetName val="ingresos efectivos"/>
      <sheetName val="Compartivo 2018-2019"/>
    </sheetNames>
    <sheetDataSet>
      <sheetData sheetId="0">
        <row r="14">
          <cell r="K14">
            <v>78730785.450000003</v>
          </cell>
        </row>
        <row r="21">
          <cell r="K21">
            <v>35314250</v>
          </cell>
        </row>
        <row r="23">
          <cell r="K23">
            <v>19975000</v>
          </cell>
        </row>
        <row r="24">
          <cell r="K24">
            <v>43385850.670000002</v>
          </cell>
        </row>
        <row r="27">
          <cell r="K27">
            <v>263200000</v>
          </cell>
        </row>
        <row r="28">
          <cell r="K28">
            <v>295800000</v>
          </cell>
        </row>
        <row r="35">
          <cell r="K35">
            <v>2171182482</v>
          </cell>
        </row>
        <row r="36">
          <cell r="K36">
            <v>54600000</v>
          </cell>
        </row>
        <row r="38">
          <cell r="L38">
            <v>8000000</v>
          </cell>
        </row>
        <row r="39">
          <cell r="K39">
            <v>8000000</v>
          </cell>
        </row>
        <row r="44">
          <cell r="K44">
            <v>0</v>
          </cell>
        </row>
        <row r="50">
          <cell r="K50"/>
        </row>
        <row r="51">
          <cell r="K51"/>
        </row>
        <row r="53">
          <cell r="M53">
            <v>2970188368.1199999</v>
          </cell>
        </row>
      </sheetData>
      <sheetData sheetId="1">
        <row r="2">
          <cell r="A2" t="str">
            <v>PRESUPUESTO ORDINARIO 2019</v>
          </cell>
          <cell r="B2"/>
          <cell r="C2"/>
          <cell r="D2"/>
          <cell r="E2"/>
          <cell r="F2"/>
          <cell r="G2"/>
          <cell r="H2"/>
          <cell r="I2"/>
          <cell r="J2"/>
          <cell r="K2"/>
          <cell r="L2"/>
          <cell r="M2"/>
          <cell r="N2"/>
        </row>
      </sheetData>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origen y aplicación "/>
      <sheetName val="ingresos 2019 colones "/>
      <sheetName val="ingresos 2019 miles"/>
      <sheetName val="Evolución del gto"/>
      <sheetName val="Clasificador Economico"/>
      <sheetName val="analisis vertical"/>
      <sheetName val="analisis horizontal"/>
      <sheetName val="comparativo ingresos"/>
      <sheetName val="ingresos efectivos"/>
      <sheetName val="límite gasto"/>
      <sheetName val="presupuesto global"/>
      <sheetName val="Transferencia"/>
      <sheetName val="Ing. propios"/>
      <sheetName val="flujo"/>
      <sheetName val="Suplencias y Jornales"/>
    </sheetNames>
    <sheetDataSet>
      <sheetData sheetId="0" refreshError="1"/>
      <sheetData sheetId="1" refreshError="1">
        <row r="3">
          <cell r="A3" t="str">
            <v>PRESUPUESTO ORDINARIO 2019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M294"/>
  <sheetViews>
    <sheetView tabSelected="1" zoomScaleNormal="100" workbookViewId="0">
      <selection activeCell="A2" sqref="A2:F2"/>
    </sheetView>
  </sheetViews>
  <sheetFormatPr baseColWidth="10" defaultRowHeight="12.75"/>
  <cols>
    <col min="1" max="1" width="8.140625" style="4" customWidth="1"/>
    <col min="2" max="2" width="47.140625" style="1" customWidth="1"/>
    <col min="3" max="3" width="23.42578125" style="57" customWidth="1"/>
    <col min="4" max="5" width="19.7109375" style="57" customWidth="1"/>
    <col min="6" max="6" width="19.5703125" style="57" customWidth="1"/>
    <col min="7" max="7" width="13.7109375" style="1" bestFit="1" customWidth="1"/>
    <col min="8" max="8" width="15.85546875" style="1" hidden="1" customWidth="1"/>
    <col min="9" max="9" width="15.5703125" style="1" hidden="1" customWidth="1"/>
    <col min="10" max="10" width="14.28515625" style="1" hidden="1" customWidth="1"/>
    <col min="11" max="11" width="16.42578125" style="1" hidden="1" customWidth="1"/>
    <col min="12" max="13" width="11.85546875" style="1" hidden="1" customWidth="1"/>
    <col min="14" max="14" width="0" style="1" hidden="1" customWidth="1"/>
    <col min="15" max="16384" width="11.42578125" style="1"/>
  </cols>
  <sheetData>
    <row r="1" spans="1:13">
      <c r="A1" s="277" t="s">
        <v>0</v>
      </c>
      <c r="B1" s="277"/>
      <c r="C1" s="277"/>
      <c r="D1" s="277"/>
      <c r="E1" s="277"/>
      <c r="F1" s="277"/>
    </row>
    <row r="2" spans="1:13">
      <c r="A2" s="278" t="s">
        <v>1</v>
      </c>
      <c r="B2" s="278"/>
      <c r="C2" s="278"/>
      <c r="D2" s="278"/>
      <c r="E2" s="278"/>
      <c r="F2" s="278"/>
    </row>
    <row r="3" spans="1:13">
      <c r="A3" s="277" t="s">
        <v>2</v>
      </c>
      <c r="B3" s="277"/>
      <c r="C3" s="277"/>
      <c r="D3" s="277"/>
      <c r="E3" s="277"/>
      <c r="F3" s="277"/>
    </row>
    <row r="4" spans="1:13">
      <c r="A4" s="277" t="s">
        <v>3</v>
      </c>
      <c r="B4" s="277"/>
      <c r="C4" s="277"/>
      <c r="D4" s="277"/>
      <c r="E4" s="277"/>
      <c r="F4" s="277"/>
      <c r="H4" s="2" t="s">
        <v>4</v>
      </c>
      <c r="I4" s="3"/>
      <c r="J4" s="3"/>
      <c r="K4" s="3"/>
    </row>
    <row r="5" spans="1:13" ht="13.5" thickBot="1">
      <c r="C5" s="5">
        <f>2447560299.93-C9</f>
        <v>-522628068.1906004</v>
      </c>
      <c r="D5" s="6"/>
      <c r="E5" s="6"/>
      <c r="F5" s="6"/>
      <c r="H5" s="7"/>
      <c r="I5" s="7"/>
      <c r="J5" s="7"/>
      <c r="K5" s="7"/>
    </row>
    <row r="6" spans="1:13" ht="12.75" customHeight="1" thickBot="1">
      <c r="A6" s="279" t="s">
        <v>5</v>
      </c>
      <c r="B6" s="281" t="s">
        <v>6</v>
      </c>
      <c r="C6" s="283" t="s">
        <v>7</v>
      </c>
      <c r="D6" s="284"/>
      <c r="E6" s="284"/>
      <c r="F6" s="285"/>
      <c r="H6" s="273" t="s">
        <v>8</v>
      </c>
      <c r="I6" s="8" t="s">
        <v>9</v>
      </c>
      <c r="J6" s="8" t="s">
        <v>9</v>
      </c>
      <c r="K6" s="8" t="s">
        <v>9</v>
      </c>
    </row>
    <row r="7" spans="1:13" ht="13.5" customHeight="1" thickBot="1">
      <c r="A7" s="280"/>
      <c r="B7" s="282"/>
      <c r="C7" s="275" t="s">
        <v>8</v>
      </c>
      <c r="D7" s="9" t="s">
        <v>9</v>
      </c>
      <c r="E7" s="9" t="s">
        <v>9</v>
      </c>
      <c r="F7" s="10" t="s">
        <v>9</v>
      </c>
      <c r="G7" s="11"/>
      <c r="H7" s="274"/>
      <c r="I7" s="12" t="s">
        <v>10</v>
      </c>
      <c r="J7" s="12" t="s">
        <v>11</v>
      </c>
      <c r="K7" s="12" t="s">
        <v>12</v>
      </c>
    </row>
    <row r="8" spans="1:13" ht="13.5" thickBot="1">
      <c r="A8" s="280"/>
      <c r="B8" s="282"/>
      <c r="C8" s="276"/>
      <c r="D8" s="13" t="s">
        <v>10</v>
      </c>
      <c r="E8" s="13" t="s">
        <v>11</v>
      </c>
      <c r="F8" s="14" t="s">
        <v>12</v>
      </c>
      <c r="H8" s="15">
        <f>+H12+H53+H128+H172+H205+H250+H249</f>
        <v>2970188.3681206005</v>
      </c>
      <c r="I8" s="15">
        <f>+I12+I53+I128+I172+I205+I250+I249</f>
        <v>1185518.3132222102</v>
      </c>
      <c r="J8" s="15">
        <f>+J12+J53+J128+J172+J205+J250+J249</f>
        <v>1041633.86571824</v>
      </c>
      <c r="K8" s="15">
        <f>+K12+K53+K128+K172+K205+K250+K249</f>
        <v>743036.18918015005</v>
      </c>
      <c r="L8" s="6">
        <f>SUM(I8:K8)-H8</f>
        <v>0</v>
      </c>
      <c r="M8" s="6" t="e">
        <f>+H8-#REF!/1000</f>
        <v>#REF!</v>
      </c>
    </row>
    <row r="9" spans="1:13" ht="23.25" customHeight="1" thickBot="1">
      <c r="A9" s="16"/>
      <c r="B9" s="17" t="s">
        <v>13</v>
      </c>
      <c r="C9" s="18">
        <v>2970188368.1206002</v>
      </c>
      <c r="D9" s="18">
        <v>1185518313.2222102</v>
      </c>
      <c r="E9" s="18">
        <v>1041633865.71824</v>
      </c>
      <c r="F9" s="19">
        <v>743036189.18015003</v>
      </c>
      <c r="H9" s="20"/>
      <c r="I9" s="20"/>
      <c r="J9" s="20"/>
      <c r="K9" s="20"/>
      <c r="L9" s="6">
        <f>SUM(I9:K9)-H9</f>
        <v>0</v>
      </c>
      <c r="M9" s="6" t="e">
        <f>+H9-#REF!/1000</f>
        <v>#REF!</v>
      </c>
    </row>
    <row r="10" spans="1:13">
      <c r="A10" s="21"/>
      <c r="B10" s="22"/>
      <c r="C10" s="23"/>
      <c r="D10" s="24">
        <v>0.3991391003838427</v>
      </c>
      <c r="E10" s="24">
        <v>0.35069623088495844</v>
      </c>
      <c r="F10" s="25">
        <v>0.25016466873119886</v>
      </c>
      <c r="H10" s="26">
        <f>+C10/1000</f>
        <v>0</v>
      </c>
      <c r="I10" s="26">
        <f>+D10/1000</f>
        <v>3.9913910038384269E-4</v>
      </c>
      <c r="J10" s="26">
        <f t="shared" ref="J10:K73" si="0">+E10/1000</f>
        <v>3.5069623088495845E-4</v>
      </c>
      <c r="K10" s="26">
        <f t="shared" si="0"/>
        <v>2.5016466873119887E-4</v>
      </c>
      <c r="L10" s="6">
        <f>SUM(I10:K10)-H10</f>
        <v>1E-3</v>
      </c>
      <c r="M10" s="6" t="e">
        <f>+H10-#REF!/1000</f>
        <v>#REF!</v>
      </c>
    </row>
    <row r="11" spans="1:13" hidden="1">
      <c r="A11" s="27"/>
      <c r="B11" s="28"/>
      <c r="C11" s="29"/>
      <c r="D11" s="30">
        <v>0.3991391003838427</v>
      </c>
      <c r="E11" s="30">
        <v>0.35069623088495844</v>
      </c>
      <c r="F11" s="31">
        <v>0.25016466873119886</v>
      </c>
      <c r="G11" s="11"/>
      <c r="H11" s="26">
        <f t="shared" ref="H11:K74" si="1">+C11/1000</f>
        <v>0</v>
      </c>
      <c r="I11" s="26">
        <f t="shared" si="1"/>
        <v>3.9913910038384269E-4</v>
      </c>
      <c r="J11" s="26">
        <f t="shared" si="0"/>
        <v>3.5069623088495845E-4</v>
      </c>
      <c r="K11" s="26">
        <f t="shared" si="0"/>
        <v>2.5016466873119887E-4</v>
      </c>
      <c r="L11" s="6">
        <f>SUM(I11:K11)-H11</f>
        <v>1E-3</v>
      </c>
      <c r="M11" s="6">
        <f>+H11-C11/1000</f>
        <v>0</v>
      </c>
    </row>
    <row r="12" spans="1:13" s="36" customFormat="1">
      <c r="A12" s="32">
        <v>0</v>
      </c>
      <c r="B12" s="33" t="s">
        <v>14</v>
      </c>
      <c r="C12" s="34">
        <v>2016637132.9206002</v>
      </c>
      <c r="D12" s="34">
        <v>704772996.52221012</v>
      </c>
      <c r="E12" s="34">
        <v>808454853.16824007</v>
      </c>
      <c r="F12" s="35">
        <v>503409283.23015004</v>
      </c>
      <c r="H12" s="37">
        <f t="shared" si="1"/>
        <v>2016637.1329206002</v>
      </c>
      <c r="I12" s="37">
        <f t="shared" si="1"/>
        <v>704772.99652221007</v>
      </c>
      <c r="J12" s="37">
        <f>+E12/1000</f>
        <v>808454.85316824005</v>
      </c>
      <c r="K12" s="37">
        <f>+F12/1000</f>
        <v>503409.28323015006</v>
      </c>
      <c r="L12" s="38">
        <f t="shared" ref="L12:L75" si="2">SUM(I12:K12)-H12</f>
        <v>0</v>
      </c>
      <c r="M12" s="38">
        <f t="shared" ref="M12:M75" si="3">+H12-C12/1000</f>
        <v>0</v>
      </c>
    </row>
    <row r="13" spans="1:13">
      <c r="A13" s="39"/>
      <c r="B13" s="28"/>
      <c r="C13" s="29"/>
      <c r="D13" s="29"/>
      <c r="E13" s="29"/>
      <c r="F13" s="40"/>
      <c r="H13" s="26">
        <f t="shared" si="1"/>
        <v>0</v>
      </c>
      <c r="I13" s="26">
        <f t="shared" si="1"/>
        <v>0</v>
      </c>
      <c r="J13" s="26"/>
      <c r="K13" s="26">
        <f t="shared" si="0"/>
        <v>0</v>
      </c>
      <c r="L13" s="6">
        <f t="shared" si="2"/>
        <v>0</v>
      </c>
      <c r="M13" s="6">
        <f t="shared" si="3"/>
        <v>0</v>
      </c>
    </row>
    <row r="14" spans="1:13" s="36" customFormat="1">
      <c r="A14" s="32" t="s">
        <v>15</v>
      </c>
      <c r="B14" s="33" t="s">
        <v>16</v>
      </c>
      <c r="C14" s="34">
        <v>824627842</v>
      </c>
      <c r="D14" s="34">
        <v>288619744.69999999</v>
      </c>
      <c r="E14" s="34">
        <v>329851136.80000001</v>
      </c>
      <c r="F14" s="35">
        <v>206156960.5</v>
      </c>
      <c r="H14" s="37">
        <f t="shared" si="1"/>
        <v>824627.84199999995</v>
      </c>
      <c r="I14" s="37">
        <f t="shared" si="1"/>
        <v>288619.74469999998</v>
      </c>
      <c r="J14" s="37">
        <f t="shared" si="0"/>
        <v>329851.13680000004</v>
      </c>
      <c r="K14" s="37">
        <f t="shared" si="0"/>
        <v>206156.96049999999</v>
      </c>
      <c r="L14" s="38">
        <f t="shared" si="2"/>
        <v>0</v>
      </c>
      <c r="M14" s="38">
        <f t="shared" si="3"/>
        <v>0</v>
      </c>
    </row>
    <row r="15" spans="1:13">
      <c r="A15" s="27" t="s">
        <v>17</v>
      </c>
      <c r="B15" s="28" t="s">
        <v>18</v>
      </c>
      <c r="C15" s="41">
        <v>814627842</v>
      </c>
      <c r="D15" s="30">
        <v>285119744.69999999</v>
      </c>
      <c r="E15" s="30">
        <v>325851136.80000001</v>
      </c>
      <c r="F15" s="31">
        <v>203656960.5</v>
      </c>
      <c r="H15" s="42">
        <f t="shared" si="1"/>
        <v>814627.84199999995</v>
      </c>
      <c r="I15" s="26">
        <f t="shared" si="1"/>
        <v>285119.74469999998</v>
      </c>
      <c r="J15" s="26">
        <f>+E15/1000</f>
        <v>325851.13680000004</v>
      </c>
      <c r="K15" s="26">
        <f>+F15/1000</f>
        <v>203656.96049999999</v>
      </c>
      <c r="L15" s="6">
        <f t="shared" si="2"/>
        <v>0</v>
      </c>
      <c r="M15" s="6">
        <f t="shared" si="3"/>
        <v>0</v>
      </c>
    </row>
    <row r="16" spans="1:13" ht="12.75" hidden="1" customHeight="1">
      <c r="A16" s="43" t="s">
        <v>19</v>
      </c>
      <c r="B16" s="44" t="s">
        <v>20</v>
      </c>
      <c r="C16" s="41">
        <v>0</v>
      </c>
      <c r="D16" s="30">
        <v>0</v>
      </c>
      <c r="E16" s="30">
        <v>0</v>
      </c>
      <c r="F16" s="31">
        <v>0</v>
      </c>
      <c r="H16" s="42">
        <f t="shared" si="1"/>
        <v>0</v>
      </c>
      <c r="I16" s="26">
        <f t="shared" si="1"/>
        <v>0</v>
      </c>
      <c r="J16" s="26">
        <f t="shared" si="0"/>
        <v>0</v>
      </c>
      <c r="K16" s="26">
        <f t="shared" si="0"/>
        <v>0</v>
      </c>
      <c r="L16" s="6">
        <f t="shared" si="2"/>
        <v>0</v>
      </c>
      <c r="M16" s="6">
        <f t="shared" si="3"/>
        <v>0</v>
      </c>
    </row>
    <row r="17" spans="1:13" ht="12.75" hidden="1" customHeight="1">
      <c r="A17" s="43" t="s">
        <v>21</v>
      </c>
      <c r="B17" s="44" t="s">
        <v>22</v>
      </c>
      <c r="C17" s="41">
        <v>0</v>
      </c>
      <c r="D17" s="30">
        <v>0</v>
      </c>
      <c r="E17" s="30">
        <v>0</v>
      </c>
      <c r="F17" s="31">
        <v>0</v>
      </c>
      <c r="H17" s="42">
        <f t="shared" si="1"/>
        <v>0</v>
      </c>
      <c r="I17" s="26">
        <f t="shared" si="1"/>
        <v>0</v>
      </c>
      <c r="J17" s="26">
        <f t="shared" si="0"/>
        <v>0</v>
      </c>
      <c r="K17" s="26">
        <f t="shared" si="0"/>
        <v>0</v>
      </c>
      <c r="L17" s="6">
        <f t="shared" si="2"/>
        <v>0</v>
      </c>
      <c r="M17" s="6">
        <f t="shared" si="3"/>
        <v>0</v>
      </c>
    </row>
    <row r="18" spans="1:13" ht="12.75" hidden="1" customHeight="1">
      <c r="A18" s="43" t="s">
        <v>23</v>
      </c>
      <c r="B18" s="44" t="s">
        <v>24</v>
      </c>
      <c r="C18" s="41">
        <v>0</v>
      </c>
      <c r="D18" s="30">
        <v>0</v>
      </c>
      <c r="E18" s="30">
        <v>0</v>
      </c>
      <c r="F18" s="31">
        <v>0</v>
      </c>
      <c r="H18" s="42">
        <f t="shared" si="1"/>
        <v>0</v>
      </c>
      <c r="I18" s="26">
        <f t="shared" si="1"/>
        <v>0</v>
      </c>
      <c r="J18" s="26">
        <f t="shared" si="0"/>
        <v>0</v>
      </c>
      <c r="K18" s="26">
        <f t="shared" si="0"/>
        <v>0</v>
      </c>
      <c r="L18" s="6">
        <f t="shared" si="2"/>
        <v>0</v>
      </c>
      <c r="M18" s="6">
        <f t="shared" si="3"/>
        <v>0</v>
      </c>
    </row>
    <row r="19" spans="1:13">
      <c r="A19" s="27" t="s">
        <v>25</v>
      </c>
      <c r="B19" s="28" t="s">
        <v>26</v>
      </c>
      <c r="C19" s="41">
        <v>10000000</v>
      </c>
      <c r="D19" s="30">
        <v>3500000</v>
      </c>
      <c r="E19" s="30">
        <v>4000000</v>
      </c>
      <c r="F19" s="31">
        <v>2500000</v>
      </c>
      <c r="H19" s="42">
        <f t="shared" si="1"/>
        <v>10000</v>
      </c>
      <c r="I19" s="26">
        <f t="shared" si="1"/>
        <v>3500</v>
      </c>
      <c r="J19" s="26">
        <f t="shared" si="0"/>
        <v>4000</v>
      </c>
      <c r="K19" s="26">
        <f t="shared" si="0"/>
        <v>2500</v>
      </c>
      <c r="L19" s="6">
        <f t="shared" si="2"/>
        <v>0</v>
      </c>
      <c r="M19" s="6">
        <f t="shared" si="3"/>
        <v>0</v>
      </c>
    </row>
    <row r="20" spans="1:13">
      <c r="A20" s="27"/>
      <c r="B20" s="28"/>
      <c r="C20" s="29"/>
      <c r="D20" s="30"/>
      <c r="E20" s="30"/>
      <c r="F20" s="31"/>
      <c r="H20" s="26">
        <f t="shared" si="1"/>
        <v>0</v>
      </c>
      <c r="I20" s="26">
        <f t="shared" si="1"/>
        <v>0</v>
      </c>
      <c r="J20" s="26">
        <f t="shared" si="0"/>
        <v>0</v>
      </c>
      <c r="K20" s="26">
        <f t="shared" si="0"/>
        <v>0</v>
      </c>
      <c r="L20" s="6">
        <f t="shared" si="2"/>
        <v>0</v>
      </c>
      <c r="M20" s="6">
        <f t="shared" si="3"/>
        <v>0</v>
      </c>
    </row>
    <row r="21" spans="1:13" s="36" customFormat="1">
      <c r="A21" s="32" t="s">
        <v>27</v>
      </c>
      <c r="B21" s="33" t="s">
        <v>28</v>
      </c>
      <c r="C21" s="34">
        <v>12000000</v>
      </c>
      <c r="D21" s="34">
        <v>3150000</v>
      </c>
      <c r="E21" s="34">
        <v>6600000</v>
      </c>
      <c r="F21" s="35">
        <v>2250000</v>
      </c>
      <c r="H21" s="37">
        <f t="shared" si="1"/>
        <v>12000</v>
      </c>
      <c r="I21" s="37">
        <f t="shared" si="1"/>
        <v>3150</v>
      </c>
      <c r="J21" s="37">
        <f t="shared" si="0"/>
        <v>6600</v>
      </c>
      <c r="K21" s="37">
        <f t="shared" si="0"/>
        <v>2250</v>
      </c>
      <c r="L21" s="38">
        <f t="shared" si="2"/>
        <v>0</v>
      </c>
      <c r="M21" s="38">
        <f t="shared" si="3"/>
        <v>0</v>
      </c>
    </row>
    <row r="22" spans="1:13">
      <c r="A22" s="27" t="s">
        <v>29</v>
      </c>
      <c r="B22" s="28" t="s">
        <v>30</v>
      </c>
      <c r="C22" s="41">
        <v>9000000</v>
      </c>
      <c r="D22" s="30">
        <v>3150000</v>
      </c>
      <c r="E22" s="30">
        <v>3600000</v>
      </c>
      <c r="F22" s="31">
        <v>2250000</v>
      </c>
      <c r="H22" s="42">
        <f t="shared" si="1"/>
        <v>9000</v>
      </c>
      <c r="I22" s="26">
        <f t="shared" si="1"/>
        <v>3150</v>
      </c>
      <c r="J22" s="26">
        <f t="shared" si="0"/>
        <v>3600</v>
      </c>
      <c r="K22" s="26">
        <f t="shared" si="0"/>
        <v>2250</v>
      </c>
      <c r="L22" s="6">
        <f t="shared" si="2"/>
        <v>0</v>
      </c>
      <c r="M22" s="6">
        <f t="shared" si="3"/>
        <v>0</v>
      </c>
    </row>
    <row r="23" spans="1:13" ht="12.75" hidden="1" customHeight="1">
      <c r="A23" s="45" t="s">
        <v>31</v>
      </c>
      <c r="B23" s="28" t="s">
        <v>32</v>
      </c>
      <c r="C23" s="41">
        <v>0</v>
      </c>
      <c r="D23" s="30">
        <v>0</v>
      </c>
      <c r="E23" s="30">
        <v>0</v>
      </c>
      <c r="F23" s="31">
        <v>0</v>
      </c>
      <c r="H23" s="42">
        <f t="shared" si="1"/>
        <v>0</v>
      </c>
      <c r="I23" s="26">
        <f t="shared" si="1"/>
        <v>0</v>
      </c>
      <c r="J23" s="26">
        <f t="shared" si="0"/>
        <v>0</v>
      </c>
      <c r="K23" s="26">
        <f t="shared" si="0"/>
        <v>0</v>
      </c>
      <c r="L23" s="6">
        <f t="shared" si="2"/>
        <v>0</v>
      </c>
      <c r="M23" s="6">
        <f t="shared" si="3"/>
        <v>0</v>
      </c>
    </row>
    <row r="24" spans="1:13" ht="12.75" hidden="1" customHeight="1">
      <c r="A24" s="45" t="s">
        <v>33</v>
      </c>
      <c r="B24" s="28" t="s">
        <v>34</v>
      </c>
      <c r="C24" s="41">
        <v>0</v>
      </c>
      <c r="D24" s="30">
        <v>0</v>
      </c>
      <c r="E24" s="30">
        <v>0</v>
      </c>
      <c r="F24" s="31">
        <v>0</v>
      </c>
      <c r="H24" s="42">
        <f t="shared" si="1"/>
        <v>0</v>
      </c>
      <c r="I24" s="26">
        <f t="shared" si="1"/>
        <v>0</v>
      </c>
      <c r="J24" s="26">
        <f t="shared" si="0"/>
        <v>0</v>
      </c>
      <c r="K24" s="26">
        <f t="shared" si="0"/>
        <v>0</v>
      </c>
      <c r="L24" s="6">
        <f t="shared" si="2"/>
        <v>0</v>
      </c>
      <c r="M24" s="6">
        <f t="shared" si="3"/>
        <v>0</v>
      </c>
    </row>
    <row r="25" spans="1:13" ht="12.75" hidden="1" customHeight="1">
      <c r="A25" s="45" t="s">
        <v>35</v>
      </c>
      <c r="B25" s="28" t="s">
        <v>36</v>
      </c>
      <c r="C25" s="41">
        <v>0</v>
      </c>
      <c r="D25" s="30">
        <v>0</v>
      </c>
      <c r="E25" s="30">
        <v>0</v>
      </c>
      <c r="F25" s="31">
        <v>0</v>
      </c>
      <c r="H25" s="42">
        <f t="shared" si="1"/>
        <v>0</v>
      </c>
      <c r="I25" s="26">
        <f t="shared" si="1"/>
        <v>0</v>
      </c>
      <c r="J25" s="26">
        <f t="shared" si="0"/>
        <v>0</v>
      </c>
      <c r="K25" s="26">
        <f t="shared" si="0"/>
        <v>0</v>
      </c>
      <c r="L25" s="6">
        <f t="shared" si="2"/>
        <v>0</v>
      </c>
      <c r="M25" s="6">
        <f t="shared" si="3"/>
        <v>0</v>
      </c>
    </row>
    <row r="26" spans="1:13">
      <c r="A26" s="27" t="s">
        <v>37</v>
      </c>
      <c r="B26" s="28" t="s">
        <v>38</v>
      </c>
      <c r="C26" s="41">
        <v>3000000</v>
      </c>
      <c r="D26" s="30">
        <v>0</v>
      </c>
      <c r="E26" s="30">
        <v>3000000</v>
      </c>
      <c r="F26" s="31">
        <v>0</v>
      </c>
      <c r="H26" s="42">
        <f t="shared" si="1"/>
        <v>3000</v>
      </c>
      <c r="I26" s="26">
        <f t="shared" si="1"/>
        <v>0</v>
      </c>
      <c r="J26" s="26">
        <f t="shared" si="0"/>
        <v>3000</v>
      </c>
      <c r="K26" s="26">
        <f t="shared" si="0"/>
        <v>0</v>
      </c>
      <c r="L26" s="6">
        <f t="shared" si="2"/>
        <v>0</v>
      </c>
      <c r="M26" s="6">
        <f t="shared" si="3"/>
        <v>0</v>
      </c>
    </row>
    <row r="27" spans="1:13">
      <c r="A27" s="27"/>
      <c r="B27" s="28"/>
      <c r="C27" s="29"/>
      <c r="D27" s="30"/>
      <c r="E27" s="30"/>
      <c r="F27" s="31"/>
      <c r="H27" s="26">
        <f t="shared" si="1"/>
        <v>0</v>
      </c>
      <c r="I27" s="26">
        <f t="shared" si="1"/>
        <v>0</v>
      </c>
      <c r="J27" s="26">
        <f t="shared" si="0"/>
        <v>0</v>
      </c>
      <c r="K27" s="26">
        <f t="shared" si="0"/>
        <v>0</v>
      </c>
      <c r="L27" s="6">
        <f t="shared" si="2"/>
        <v>0</v>
      </c>
      <c r="M27" s="6">
        <f t="shared" si="3"/>
        <v>0</v>
      </c>
    </row>
    <row r="28" spans="1:13" s="36" customFormat="1">
      <c r="A28" s="32" t="s">
        <v>39</v>
      </c>
      <c r="B28" s="33" t="s">
        <v>40</v>
      </c>
      <c r="C28" s="34">
        <v>864246104.22000003</v>
      </c>
      <c r="D28" s="34">
        <v>302486136.477</v>
      </c>
      <c r="E28" s="34">
        <v>345698441.68800002</v>
      </c>
      <c r="F28" s="35">
        <v>216061526.05500001</v>
      </c>
      <c r="H28" s="37">
        <f t="shared" si="1"/>
        <v>864246.10421999998</v>
      </c>
      <c r="I28" s="37">
        <f t="shared" si="1"/>
        <v>302486.13647700002</v>
      </c>
      <c r="J28" s="37">
        <f t="shared" si="0"/>
        <v>345698.44168800005</v>
      </c>
      <c r="K28" s="37">
        <f t="shared" si="0"/>
        <v>216061.52605499999</v>
      </c>
      <c r="L28" s="38">
        <f t="shared" si="2"/>
        <v>0</v>
      </c>
      <c r="M28" s="38">
        <f t="shared" si="3"/>
        <v>0</v>
      </c>
    </row>
    <row r="29" spans="1:13">
      <c r="A29" s="27" t="s">
        <v>41</v>
      </c>
      <c r="B29" s="28" t="s">
        <v>42</v>
      </c>
      <c r="C29" s="41">
        <v>247843421</v>
      </c>
      <c r="D29" s="30">
        <v>86745197.349999994</v>
      </c>
      <c r="E29" s="30">
        <v>99137368.400000006</v>
      </c>
      <c r="F29" s="31">
        <v>61960855.25</v>
      </c>
      <c r="H29" s="42">
        <f t="shared" si="1"/>
        <v>247843.421</v>
      </c>
      <c r="I29" s="26">
        <f t="shared" si="1"/>
        <v>86745.197349999988</v>
      </c>
      <c r="J29" s="26">
        <f t="shared" si="0"/>
        <v>99137.368400000007</v>
      </c>
      <c r="K29" s="26">
        <f t="shared" si="0"/>
        <v>61960.855250000001</v>
      </c>
      <c r="L29" s="6">
        <f t="shared" si="2"/>
        <v>0</v>
      </c>
      <c r="M29" s="6">
        <f t="shared" si="3"/>
        <v>0</v>
      </c>
    </row>
    <row r="30" spans="1:13">
      <c r="A30" s="27" t="s">
        <v>43</v>
      </c>
      <c r="B30" s="28" t="s">
        <v>44</v>
      </c>
      <c r="C30" s="41">
        <v>288908844</v>
      </c>
      <c r="D30" s="30">
        <v>101118095.39999999</v>
      </c>
      <c r="E30" s="30">
        <v>115563537.60000001</v>
      </c>
      <c r="F30" s="31">
        <v>72227211</v>
      </c>
      <c r="H30" s="42">
        <f t="shared" si="1"/>
        <v>288908.84399999998</v>
      </c>
      <c r="I30" s="26">
        <f t="shared" si="1"/>
        <v>101118.09539999999</v>
      </c>
      <c r="J30" s="26">
        <f t="shared" si="0"/>
        <v>115563.53760000001</v>
      </c>
      <c r="K30" s="26">
        <f t="shared" si="0"/>
        <v>72227.210999999996</v>
      </c>
      <c r="L30" s="6">
        <f t="shared" si="2"/>
        <v>0</v>
      </c>
      <c r="M30" s="6">
        <f t="shared" si="3"/>
        <v>0</v>
      </c>
    </row>
    <row r="31" spans="1:13">
      <c r="A31" s="27" t="s">
        <v>45</v>
      </c>
      <c r="B31" s="28" t="s">
        <v>46</v>
      </c>
      <c r="C31" s="41">
        <v>128370464.22</v>
      </c>
      <c r="D31" s="30">
        <v>44929662.476999998</v>
      </c>
      <c r="E31" s="30">
        <v>51348185.688000001</v>
      </c>
      <c r="F31" s="31">
        <v>32092616.055</v>
      </c>
      <c r="H31" s="42">
        <f t="shared" si="1"/>
        <v>128370.46421999999</v>
      </c>
      <c r="I31" s="26">
        <f t="shared" si="1"/>
        <v>44929.662476999998</v>
      </c>
      <c r="J31" s="26">
        <f t="shared" si="0"/>
        <v>51348.185687999998</v>
      </c>
      <c r="K31" s="26">
        <f t="shared" si="0"/>
        <v>32092.616054999999</v>
      </c>
      <c r="L31" s="6">
        <f t="shared" si="2"/>
        <v>0</v>
      </c>
      <c r="M31" s="6">
        <f t="shared" si="3"/>
        <v>0</v>
      </c>
    </row>
    <row r="32" spans="1:13">
      <c r="A32" s="27" t="s">
        <v>47</v>
      </c>
      <c r="B32" s="28" t="s">
        <v>48</v>
      </c>
      <c r="C32" s="41">
        <v>112718383</v>
      </c>
      <c r="D32" s="30">
        <v>39451434.049999997</v>
      </c>
      <c r="E32" s="30">
        <v>45087353.200000003</v>
      </c>
      <c r="F32" s="31">
        <v>28179595.75</v>
      </c>
      <c r="H32" s="42">
        <f t="shared" si="1"/>
        <v>112718.383</v>
      </c>
      <c r="I32" s="26">
        <f t="shared" si="1"/>
        <v>39451.434049999996</v>
      </c>
      <c r="J32" s="26">
        <f t="shared" si="0"/>
        <v>45087.353200000005</v>
      </c>
      <c r="K32" s="26">
        <f t="shared" si="0"/>
        <v>28179.59575</v>
      </c>
      <c r="L32" s="6">
        <f t="shared" si="2"/>
        <v>0</v>
      </c>
      <c r="M32" s="6">
        <f t="shared" si="3"/>
        <v>0</v>
      </c>
    </row>
    <row r="33" spans="1:13">
      <c r="A33" s="27" t="s">
        <v>49</v>
      </c>
      <c r="B33" s="28" t="s">
        <v>50</v>
      </c>
      <c r="C33" s="41">
        <v>86404992</v>
      </c>
      <c r="D33" s="30">
        <v>30241747.199999999</v>
      </c>
      <c r="E33" s="30">
        <v>34561996.800000004</v>
      </c>
      <c r="F33" s="31">
        <v>21601248</v>
      </c>
      <c r="H33" s="42">
        <f t="shared" si="1"/>
        <v>86404.991999999998</v>
      </c>
      <c r="I33" s="26">
        <f t="shared" si="1"/>
        <v>30241.747199999998</v>
      </c>
      <c r="J33" s="26">
        <f t="shared" si="0"/>
        <v>34561.996800000008</v>
      </c>
      <c r="K33" s="26">
        <f t="shared" si="0"/>
        <v>21601.248</v>
      </c>
      <c r="L33" s="6">
        <f t="shared" si="2"/>
        <v>0</v>
      </c>
      <c r="M33" s="6">
        <f t="shared" si="3"/>
        <v>0</v>
      </c>
    </row>
    <row r="34" spans="1:13">
      <c r="A34" s="27"/>
      <c r="B34" s="28"/>
      <c r="C34" s="29"/>
      <c r="D34" s="30"/>
      <c r="E34" s="30"/>
      <c r="F34" s="31"/>
      <c r="H34" s="26">
        <f t="shared" si="1"/>
        <v>0</v>
      </c>
      <c r="I34" s="26">
        <f t="shared" si="1"/>
        <v>0</v>
      </c>
      <c r="J34" s="26">
        <f t="shared" si="0"/>
        <v>0</v>
      </c>
      <c r="K34" s="26">
        <f t="shared" si="0"/>
        <v>0</v>
      </c>
      <c r="L34" s="6">
        <f t="shared" si="2"/>
        <v>0</v>
      </c>
      <c r="M34" s="6">
        <f t="shared" si="3"/>
        <v>0</v>
      </c>
    </row>
    <row r="35" spans="1:13" s="36" customFormat="1" ht="27" customHeight="1">
      <c r="A35" s="32" t="s">
        <v>51</v>
      </c>
      <c r="B35" s="33" t="s">
        <v>52</v>
      </c>
      <c r="C35" s="34">
        <v>151174089.49500003</v>
      </c>
      <c r="D35" s="34">
        <v>52910931.323250003</v>
      </c>
      <c r="E35" s="34">
        <v>60469635.798000023</v>
      </c>
      <c r="F35" s="35">
        <v>37793522.373750009</v>
      </c>
      <c r="H35" s="37">
        <f t="shared" si="1"/>
        <v>151174.08949500002</v>
      </c>
      <c r="I35" s="37">
        <f t="shared" si="1"/>
        <v>52910.931323250006</v>
      </c>
      <c r="J35" s="37">
        <f t="shared" si="0"/>
        <v>60469.635798000025</v>
      </c>
      <c r="K35" s="37">
        <f t="shared" si="0"/>
        <v>37793.522373750005</v>
      </c>
      <c r="L35" s="38">
        <f t="shared" si="2"/>
        <v>0</v>
      </c>
      <c r="M35" s="38">
        <f t="shared" si="3"/>
        <v>0</v>
      </c>
    </row>
    <row r="36" spans="1:13" ht="30" customHeight="1">
      <c r="A36" s="27" t="s">
        <v>53</v>
      </c>
      <c r="B36" s="28" t="s">
        <v>54</v>
      </c>
      <c r="C36" s="41">
        <v>143421572.08500004</v>
      </c>
      <c r="D36" s="30">
        <v>50197550.229750007</v>
      </c>
      <c r="E36" s="30">
        <v>57368628.834000021</v>
      </c>
      <c r="F36" s="31">
        <v>35855393.02125001</v>
      </c>
      <c r="G36" s="11"/>
      <c r="H36" s="42">
        <f t="shared" si="1"/>
        <v>143421.57208500005</v>
      </c>
      <c r="I36" s="26">
        <f t="shared" si="1"/>
        <v>50197.550229750006</v>
      </c>
      <c r="J36" s="26">
        <f t="shared" si="0"/>
        <v>57368.628834000025</v>
      </c>
      <c r="K36" s="26">
        <f t="shared" si="0"/>
        <v>35855.393021250013</v>
      </c>
      <c r="L36" s="6">
        <f t="shared" si="2"/>
        <v>0</v>
      </c>
      <c r="M36" s="6">
        <f t="shared" si="3"/>
        <v>0</v>
      </c>
    </row>
    <row r="37" spans="1:13" ht="12.75" hidden="1" customHeight="1">
      <c r="A37" s="43" t="s">
        <v>55</v>
      </c>
      <c r="B37" s="44" t="s">
        <v>56</v>
      </c>
      <c r="C37" s="41">
        <v>0</v>
      </c>
      <c r="D37" s="30">
        <v>0</v>
      </c>
      <c r="E37" s="30">
        <v>0</v>
      </c>
      <c r="F37" s="31">
        <v>0</v>
      </c>
      <c r="H37" s="42">
        <f t="shared" si="1"/>
        <v>0</v>
      </c>
      <c r="I37" s="26">
        <f t="shared" si="1"/>
        <v>0</v>
      </c>
      <c r="J37" s="26">
        <f t="shared" si="0"/>
        <v>0</v>
      </c>
      <c r="K37" s="26">
        <f t="shared" si="0"/>
        <v>0</v>
      </c>
      <c r="L37" s="6">
        <f t="shared" si="2"/>
        <v>0</v>
      </c>
      <c r="M37" s="6">
        <f t="shared" si="3"/>
        <v>0</v>
      </c>
    </row>
    <row r="38" spans="1:13" ht="12.75" hidden="1" customHeight="1">
      <c r="A38" s="43" t="s">
        <v>57</v>
      </c>
      <c r="B38" s="44" t="s">
        <v>58</v>
      </c>
      <c r="C38" s="41">
        <v>0</v>
      </c>
      <c r="D38" s="30">
        <v>0</v>
      </c>
      <c r="E38" s="30">
        <v>0</v>
      </c>
      <c r="F38" s="31">
        <v>0</v>
      </c>
      <c r="H38" s="42">
        <f t="shared" si="1"/>
        <v>0</v>
      </c>
      <c r="I38" s="26">
        <f t="shared" si="1"/>
        <v>0</v>
      </c>
      <c r="J38" s="26">
        <f t="shared" si="0"/>
        <v>0</v>
      </c>
      <c r="K38" s="26">
        <f t="shared" si="0"/>
        <v>0</v>
      </c>
      <c r="L38" s="6">
        <f t="shared" si="2"/>
        <v>0</v>
      </c>
      <c r="M38" s="6">
        <f t="shared" si="3"/>
        <v>0</v>
      </c>
    </row>
    <row r="39" spans="1:13" ht="12.75" hidden="1" customHeight="1">
      <c r="A39" s="27" t="s">
        <v>59</v>
      </c>
      <c r="B39" s="28" t="s">
        <v>60</v>
      </c>
      <c r="C39" s="41">
        <v>0</v>
      </c>
      <c r="D39" s="30">
        <v>0</v>
      </c>
      <c r="E39" s="30">
        <v>0</v>
      </c>
      <c r="F39" s="31">
        <v>0</v>
      </c>
      <c r="H39" s="42">
        <f t="shared" si="1"/>
        <v>0</v>
      </c>
      <c r="I39" s="26">
        <f t="shared" si="1"/>
        <v>0</v>
      </c>
      <c r="J39" s="26">
        <f t="shared" si="0"/>
        <v>0</v>
      </c>
      <c r="K39" s="26">
        <f t="shared" si="0"/>
        <v>0</v>
      </c>
      <c r="L39" s="6">
        <f t="shared" si="2"/>
        <v>0</v>
      </c>
      <c r="M39" s="6">
        <f t="shared" si="3"/>
        <v>0</v>
      </c>
    </row>
    <row r="40" spans="1:13" ht="25.5">
      <c r="A40" s="27" t="s">
        <v>61</v>
      </c>
      <c r="B40" s="28" t="s">
        <v>62</v>
      </c>
      <c r="C40" s="41">
        <v>7752517.4099999974</v>
      </c>
      <c r="D40" s="30">
        <v>2713381.093499999</v>
      </c>
      <c r="E40" s="30">
        <v>3101006.9639999992</v>
      </c>
      <c r="F40" s="31">
        <v>1938129.3524999993</v>
      </c>
      <c r="H40" s="42">
        <f t="shared" si="1"/>
        <v>7752.5174099999977</v>
      </c>
      <c r="I40" s="26">
        <f t="shared" si="1"/>
        <v>2713.3810934999992</v>
      </c>
      <c r="J40" s="26">
        <f t="shared" si="0"/>
        <v>3101.0069639999992</v>
      </c>
      <c r="K40" s="26">
        <f t="shared" si="0"/>
        <v>1938.1293524999994</v>
      </c>
      <c r="L40" s="6">
        <f t="shared" si="2"/>
        <v>0</v>
      </c>
      <c r="M40" s="6">
        <f t="shared" si="3"/>
        <v>0</v>
      </c>
    </row>
    <row r="41" spans="1:13">
      <c r="A41" s="27"/>
      <c r="B41" s="28"/>
      <c r="C41" s="29"/>
      <c r="D41" s="30"/>
      <c r="E41" s="30"/>
      <c r="F41" s="31"/>
      <c r="H41" s="26">
        <f t="shared" si="1"/>
        <v>0</v>
      </c>
      <c r="I41" s="26">
        <f t="shared" si="1"/>
        <v>0</v>
      </c>
      <c r="J41" s="26">
        <f t="shared" si="0"/>
        <v>0</v>
      </c>
      <c r="K41" s="26">
        <f t="shared" si="0"/>
        <v>0</v>
      </c>
      <c r="L41" s="6">
        <f t="shared" si="2"/>
        <v>0</v>
      </c>
      <c r="M41" s="6">
        <f t="shared" si="3"/>
        <v>0</v>
      </c>
    </row>
    <row r="42" spans="1:13" s="46" customFormat="1" ht="40.5" customHeight="1">
      <c r="A42" s="32" t="s">
        <v>63</v>
      </c>
      <c r="B42" s="33" t="s">
        <v>64</v>
      </c>
      <c r="C42" s="34">
        <v>164589097.20560002</v>
      </c>
      <c r="D42" s="34">
        <v>57606184.021960013</v>
      </c>
      <c r="E42" s="34">
        <v>65835638.88224002</v>
      </c>
      <c r="F42" s="35">
        <v>41147274.301400006</v>
      </c>
      <c r="H42" s="37">
        <f t="shared" si="1"/>
        <v>164589.09720560003</v>
      </c>
      <c r="I42" s="37">
        <f t="shared" si="1"/>
        <v>57606.184021960013</v>
      </c>
      <c r="J42" s="37">
        <f t="shared" si="0"/>
        <v>65835.638882240019</v>
      </c>
      <c r="K42" s="37">
        <f t="shared" si="0"/>
        <v>41147.274301400008</v>
      </c>
      <c r="L42" s="47">
        <f t="shared" si="2"/>
        <v>0</v>
      </c>
      <c r="M42" s="47">
        <f t="shared" si="3"/>
        <v>0</v>
      </c>
    </row>
    <row r="43" spans="1:13" ht="25.5">
      <c r="A43" s="27" t="s">
        <v>65</v>
      </c>
      <c r="B43" s="28" t="s">
        <v>66</v>
      </c>
      <c r="C43" s="41">
        <v>78765576.885600016</v>
      </c>
      <c r="D43" s="30">
        <v>27567951.909960005</v>
      </c>
      <c r="E43" s="30">
        <v>31506230.754240006</v>
      </c>
      <c r="F43" s="31">
        <v>19691394.221400004</v>
      </c>
      <c r="G43" s="11"/>
      <c r="H43" s="42">
        <f t="shared" si="1"/>
        <v>78765.576885600021</v>
      </c>
      <c r="I43" s="26">
        <f t="shared" si="1"/>
        <v>27567.951909960004</v>
      </c>
      <c r="J43" s="26">
        <f t="shared" si="0"/>
        <v>31506.230754240005</v>
      </c>
      <c r="K43" s="26">
        <f t="shared" si="0"/>
        <v>19691.394221400005</v>
      </c>
      <c r="L43" s="6">
        <f t="shared" si="2"/>
        <v>0</v>
      </c>
      <c r="M43" s="6">
        <f t="shared" si="3"/>
        <v>0</v>
      </c>
    </row>
    <row r="44" spans="1:13" ht="24.75" customHeight="1">
      <c r="A44" s="27" t="s">
        <v>67</v>
      </c>
      <c r="B44" s="44" t="s">
        <v>68</v>
      </c>
      <c r="C44" s="41">
        <v>23257552.230000008</v>
      </c>
      <c r="D44" s="30">
        <v>8140143.2805000022</v>
      </c>
      <c r="E44" s="30">
        <v>9303020.8920000028</v>
      </c>
      <c r="F44" s="31">
        <v>5814388.057500002</v>
      </c>
      <c r="H44" s="42">
        <f t="shared" si="1"/>
        <v>23257.552230000008</v>
      </c>
      <c r="I44" s="26">
        <f t="shared" si="1"/>
        <v>8140.1432805000022</v>
      </c>
      <c r="J44" s="26">
        <f t="shared" si="0"/>
        <v>9303.0208920000023</v>
      </c>
      <c r="K44" s="26">
        <f t="shared" si="0"/>
        <v>5814.3880575000021</v>
      </c>
      <c r="L44" s="6">
        <f t="shared" si="2"/>
        <v>0</v>
      </c>
      <c r="M44" s="6">
        <f t="shared" si="3"/>
        <v>0</v>
      </c>
    </row>
    <row r="45" spans="1:13">
      <c r="A45" s="27" t="s">
        <v>69</v>
      </c>
      <c r="B45" s="28" t="s">
        <v>70</v>
      </c>
      <c r="C45" s="41">
        <v>46515104.460000016</v>
      </c>
      <c r="D45" s="30">
        <v>16280286.561000004</v>
      </c>
      <c r="E45" s="30">
        <v>18606041.784000006</v>
      </c>
      <c r="F45" s="31">
        <v>11628776.115000004</v>
      </c>
      <c r="H45" s="42">
        <f t="shared" si="1"/>
        <v>46515.104460000017</v>
      </c>
      <c r="I45" s="26">
        <f t="shared" si="1"/>
        <v>16280.286561000004</v>
      </c>
      <c r="J45" s="26">
        <f t="shared" si="0"/>
        <v>18606.041784000005</v>
      </c>
      <c r="K45" s="26">
        <f t="shared" si="0"/>
        <v>11628.776115000004</v>
      </c>
      <c r="L45" s="6">
        <f t="shared" si="2"/>
        <v>0</v>
      </c>
      <c r="M45" s="6">
        <f t="shared" si="3"/>
        <v>0</v>
      </c>
    </row>
    <row r="46" spans="1:13" ht="12.75" hidden="1" customHeight="1">
      <c r="A46" s="27" t="s">
        <v>71</v>
      </c>
      <c r="B46" s="28" t="s">
        <v>72</v>
      </c>
      <c r="C46" s="41">
        <v>0</v>
      </c>
      <c r="D46" s="30">
        <v>0</v>
      </c>
      <c r="E46" s="30">
        <v>0</v>
      </c>
      <c r="F46" s="31">
        <v>0</v>
      </c>
      <c r="H46" s="42">
        <f t="shared" si="1"/>
        <v>0</v>
      </c>
      <c r="I46" s="26">
        <f t="shared" si="1"/>
        <v>0</v>
      </c>
      <c r="J46" s="26">
        <f t="shared" si="0"/>
        <v>0</v>
      </c>
      <c r="K46" s="26">
        <f t="shared" si="0"/>
        <v>0</v>
      </c>
      <c r="L46" s="6">
        <f t="shared" si="2"/>
        <v>0</v>
      </c>
      <c r="M46" s="6">
        <f t="shared" si="3"/>
        <v>0</v>
      </c>
    </row>
    <row r="47" spans="1:13" ht="27" customHeight="1">
      <c r="A47" s="43" t="s">
        <v>73</v>
      </c>
      <c r="B47" s="44" t="s">
        <v>74</v>
      </c>
      <c r="C47" s="41">
        <v>16050863.630000001</v>
      </c>
      <c r="D47" s="30">
        <v>5617802.2704999996</v>
      </c>
      <c r="E47" s="30">
        <v>6420345.4520000005</v>
      </c>
      <c r="F47" s="31">
        <v>4012715.9075000002</v>
      </c>
      <c r="H47" s="42">
        <f t="shared" si="1"/>
        <v>16050.863630000002</v>
      </c>
      <c r="I47" s="26">
        <f t="shared" si="1"/>
        <v>5617.8022704999994</v>
      </c>
      <c r="J47" s="26">
        <f t="shared" si="0"/>
        <v>6420.3454520000005</v>
      </c>
      <c r="K47" s="26">
        <f t="shared" si="0"/>
        <v>4012.7159075000004</v>
      </c>
      <c r="L47" s="6">
        <f t="shared" si="2"/>
        <v>0</v>
      </c>
      <c r="M47" s="6">
        <f t="shared" si="3"/>
        <v>0</v>
      </c>
    </row>
    <row r="48" spans="1:13">
      <c r="A48" s="27"/>
      <c r="B48" s="28"/>
      <c r="C48" s="29"/>
      <c r="D48" s="30"/>
      <c r="E48" s="30"/>
      <c r="F48" s="31"/>
      <c r="H48" s="26">
        <f t="shared" si="1"/>
        <v>0</v>
      </c>
      <c r="I48" s="26">
        <f t="shared" si="1"/>
        <v>0</v>
      </c>
      <c r="J48" s="26">
        <f t="shared" si="0"/>
        <v>0</v>
      </c>
      <c r="K48" s="26">
        <f t="shared" si="0"/>
        <v>0</v>
      </c>
      <c r="L48" s="6">
        <f t="shared" si="2"/>
        <v>0</v>
      </c>
      <c r="M48" s="6">
        <f t="shared" si="3"/>
        <v>0</v>
      </c>
    </row>
    <row r="49" spans="1:13" ht="12.75" hidden="1" customHeight="1">
      <c r="A49" s="32" t="s">
        <v>75</v>
      </c>
      <c r="B49" s="33" t="s">
        <v>76</v>
      </c>
      <c r="C49" s="41">
        <v>0</v>
      </c>
      <c r="D49" s="41">
        <v>0</v>
      </c>
      <c r="E49" s="41">
        <v>0</v>
      </c>
      <c r="F49" s="48">
        <v>0</v>
      </c>
      <c r="H49" s="42">
        <f t="shared" si="1"/>
        <v>0</v>
      </c>
      <c r="I49" s="42">
        <f t="shared" si="1"/>
        <v>0</v>
      </c>
      <c r="J49" s="42">
        <f t="shared" si="0"/>
        <v>0</v>
      </c>
      <c r="K49" s="42">
        <f t="shared" si="0"/>
        <v>0</v>
      </c>
      <c r="L49" s="6">
        <f t="shared" si="2"/>
        <v>0</v>
      </c>
      <c r="M49" s="6">
        <f t="shared" si="3"/>
        <v>0</v>
      </c>
    </row>
    <row r="50" spans="1:13" ht="12.75" hidden="1" customHeight="1">
      <c r="A50" s="43" t="s">
        <v>77</v>
      </c>
      <c r="B50" s="44" t="s">
        <v>78</v>
      </c>
      <c r="C50" s="41">
        <v>0</v>
      </c>
      <c r="D50" s="30">
        <v>0</v>
      </c>
      <c r="E50" s="30">
        <v>0</v>
      </c>
      <c r="F50" s="31">
        <v>0</v>
      </c>
      <c r="H50" s="42">
        <f t="shared" si="1"/>
        <v>0</v>
      </c>
      <c r="I50" s="26">
        <f t="shared" si="1"/>
        <v>0</v>
      </c>
      <c r="J50" s="26">
        <f t="shared" si="0"/>
        <v>0</v>
      </c>
      <c r="K50" s="26">
        <f t="shared" si="0"/>
        <v>0</v>
      </c>
      <c r="L50" s="6">
        <f t="shared" si="2"/>
        <v>0</v>
      </c>
      <c r="M50" s="6">
        <f t="shared" si="3"/>
        <v>0</v>
      </c>
    </row>
    <row r="51" spans="1:13" ht="12.75" hidden="1" customHeight="1">
      <c r="A51" s="43" t="s">
        <v>79</v>
      </c>
      <c r="B51" s="44" t="s">
        <v>80</v>
      </c>
      <c r="C51" s="41">
        <v>0</v>
      </c>
      <c r="D51" s="30">
        <v>0</v>
      </c>
      <c r="E51" s="30">
        <v>0</v>
      </c>
      <c r="F51" s="31">
        <v>0</v>
      </c>
      <c r="H51" s="42">
        <f t="shared" si="1"/>
        <v>0</v>
      </c>
      <c r="I51" s="26">
        <f t="shared" si="1"/>
        <v>0</v>
      </c>
      <c r="J51" s="26">
        <f t="shared" si="0"/>
        <v>0</v>
      </c>
      <c r="K51" s="26">
        <f t="shared" si="0"/>
        <v>0</v>
      </c>
      <c r="L51" s="6">
        <f t="shared" si="2"/>
        <v>0</v>
      </c>
      <c r="M51" s="6">
        <f t="shared" si="3"/>
        <v>0</v>
      </c>
    </row>
    <row r="52" spans="1:13" ht="12.75" hidden="1" customHeight="1">
      <c r="A52" s="43"/>
      <c r="B52" s="44"/>
      <c r="C52" s="29"/>
      <c r="D52" s="30"/>
      <c r="E52" s="30"/>
      <c r="F52" s="31"/>
      <c r="H52" s="26">
        <f t="shared" si="1"/>
        <v>0</v>
      </c>
      <c r="I52" s="26">
        <f t="shared" si="1"/>
        <v>0</v>
      </c>
      <c r="J52" s="26">
        <f t="shared" si="0"/>
        <v>0</v>
      </c>
      <c r="K52" s="26">
        <f t="shared" si="0"/>
        <v>0</v>
      </c>
      <c r="L52" s="6">
        <f t="shared" si="2"/>
        <v>0</v>
      </c>
      <c r="M52" s="6">
        <f t="shared" si="3"/>
        <v>0</v>
      </c>
    </row>
    <row r="53" spans="1:13" s="36" customFormat="1">
      <c r="A53" s="32">
        <v>1</v>
      </c>
      <c r="B53" s="33" t="s">
        <v>81</v>
      </c>
      <c r="C53" s="34">
        <v>787501416.20000005</v>
      </c>
      <c r="D53" s="34">
        <v>444655553.69999999</v>
      </c>
      <c r="E53" s="34">
        <v>169832312.55000001</v>
      </c>
      <c r="F53" s="35">
        <v>173013549.94999999</v>
      </c>
      <c r="H53" s="37">
        <f t="shared" si="1"/>
        <v>787501.41620000009</v>
      </c>
      <c r="I53" s="37">
        <f t="shared" si="1"/>
        <v>444655.55369999999</v>
      </c>
      <c r="J53" s="37">
        <f t="shared" si="0"/>
        <v>169832.31255</v>
      </c>
      <c r="K53" s="37">
        <f t="shared" si="0"/>
        <v>173013.54994999999</v>
      </c>
      <c r="L53" s="38">
        <f t="shared" si="2"/>
        <v>0</v>
      </c>
      <c r="M53" s="38">
        <f t="shared" si="3"/>
        <v>0</v>
      </c>
    </row>
    <row r="54" spans="1:13">
      <c r="A54" s="27"/>
      <c r="B54" s="28"/>
      <c r="C54" s="29"/>
      <c r="D54" s="30"/>
      <c r="E54" s="30"/>
      <c r="F54" s="31"/>
      <c r="H54" s="26">
        <f t="shared" si="1"/>
        <v>0</v>
      </c>
      <c r="I54" s="26">
        <f t="shared" si="1"/>
        <v>0</v>
      </c>
      <c r="J54" s="26">
        <f t="shared" si="0"/>
        <v>0</v>
      </c>
      <c r="K54" s="26">
        <f t="shared" si="0"/>
        <v>0</v>
      </c>
      <c r="L54" s="6">
        <f t="shared" si="2"/>
        <v>0</v>
      </c>
      <c r="M54" s="6">
        <f t="shared" si="3"/>
        <v>0</v>
      </c>
    </row>
    <row r="55" spans="1:13" s="36" customFormat="1" hidden="1">
      <c r="A55" s="32" t="s">
        <v>82</v>
      </c>
      <c r="B55" s="33" t="s">
        <v>83</v>
      </c>
      <c r="C55" s="34">
        <v>0</v>
      </c>
      <c r="D55" s="34">
        <v>0</v>
      </c>
      <c r="E55" s="34">
        <v>0</v>
      </c>
      <c r="F55" s="35">
        <v>0</v>
      </c>
      <c r="H55" s="37">
        <f t="shared" si="1"/>
        <v>0</v>
      </c>
      <c r="I55" s="37">
        <f t="shared" si="1"/>
        <v>0</v>
      </c>
      <c r="J55" s="37">
        <f t="shared" si="0"/>
        <v>0</v>
      </c>
      <c r="K55" s="37">
        <f t="shared" si="0"/>
        <v>0</v>
      </c>
      <c r="L55" s="38">
        <f t="shared" si="2"/>
        <v>0</v>
      </c>
      <c r="M55" s="38">
        <f t="shared" si="3"/>
        <v>0</v>
      </c>
    </row>
    <row r="56" spans="1:13" ht="12.75" hidden="1" customHeight="1">
      <c r="A56" s="43" t="s">
        <v>84</v>
      </c>
      <c r="B56" s="44" t="s">
        <v>85</v>
      </c>
      <c r="C56" s="41">
        <v>0</v>
      </c>
      <c r="D56" s="30">
        <v>0</v>
      </c>
      <c r="E56" s="30">
        <v>0</v>
      </c>
      <c r="F56" s="31">
        <v>0</v>
      </c>
      <c r="H56" s="42">
        <f t="shared" si="1"/>
        <v>0</v>
      </c>
      <c r="I56" s="26">
        <f t="shared" si="1"/>
        <v>0</v>
      </c>
      <c r="J56" s="26">
        <f t="shared" si="0"/>
        <v>0</v>
      </c>
      <c r="K56" s="26">
        <f t="shared" si="0"/>
        <v>0</v>
      </c>
      <c r="L56" s="6">
        <f t="shared" si="2"/>
        <v>0</v>
      </c>
      <c r="M56" s="6">
        <f t="shared" si="3"/>
        <v>0</v>
      </c>
    </row>
    <row r="57" spans="1:13" ht="15.75" hidden="1" customHeight="1">
      <c r="A57" s="27" t="s">
        <v>86</v>
      </c>
      <c r="B57" s="28" t="s">
        <v>87</v>
      </c>
      <c r="C57" s="41">
        <v>0</v>
      </c>
      <c r="D57" s="30">
        <v>0</v>
      </c>
      <c r="E57" s="30">
        <v>0</v>
      </c>
      <c r="F57" s="31">
        <v>0</v>
      </c>
      <c r="H57" s="42">
        <f t="shared" si="1"/>
        <v>0</v>
      </c>
      <c r="I57" s="26">
        <f t="shared" si="1"/>
        <v>0</v>
      </c>
      <c r="J57" s="26">
        <f t="shared" si="0"/>
        <v>0</v>
      </c>
      <c r="K57" s="26">
        <f t="shared" si="0"/>
        <v>0</v>
      </c>
      <c r="L57" s="6">
        <f t="shared" si="2"/>
        <v>0</v>
      </c>
      <c r="M57" s="6">
        <f t="shared" si="3"/>
        <v>0</v>
      </c>
    </row>
    <row r="58" spans="1:13" ht="12.75" hidden="1" customHeight="1">
      <c r="A58" s="43" t="s">
        <v>88</v>
      </c>
      <c r="B58" s="44" t="s">
        <v>89</v>
      </c>
      <c r="C58" s="41">
        <v>0</v>
      </c>
      <c r="D58" s="30">
        <v>0</v>
      </c>
      <c r="E58" s="30">
        <v>0</v>
      </c>
      <c r="F58" s="31">
        <v>0</v>
      </c>
      <c r="H58" s="42">
        <f t="shared" si="1"/>
        <v>0</v>
      </c>
      <c r="I58" s="26">
        <f t="shared" si="1"/>
        <v>0</v>
      </c>
      <c r="J58" s="26">
        <f t="shared" si="0"/>
        <v>0</v>
      </c>
      <c r="K58" s="26">
        <f t="shared" si="0"/>
        <v>0</v>
      </c>
      <c r="L58" s="6">
        <f t="shared" si="2"/>
        <v>0</v>
      </c>
      <c r="M58" s="6">
        <f t="shared" si="3"/>
        <v>0</v>
      </c>
    </row>
    <row r="59" spans="1:13" ht="12.75" hidden="1" customHeight="1">
      <c r="A59" s="43" t="s">
        <v>90</v>
      </c>
      <c r="B59" s="44" t="s">
        <v>91</v>
      </c>
      <c r="C59" s="41">
        <v>0</v>
      </c>
      <c r="D59" s="30">
        <v>0</v>
      </c>
      <c r="E59" s="30">
        <v>0</v>
      </c>
      <c r="F59" s="31">
        <v>0</v>
      </c>
      <c r="H59" s="42">
        <f t="shared" si="1"/>
        <v>0</v>
      </c>
      <c r="I59" s="26">
        <f t="shared" si="1"/>
        <v>0</v>
      </c>
      <c r="J59" s="26">
        <f t="shared" si="0"/>
        <v>0</v>
      </c>
      <c r="K59" s="26">
        <f t="shared" si="0"/>
        <v>0</v>
      </c>
      <c r="L59" s="6">
        <f t="shared" si="2"/>
        <v>0</v>
      </c>
      <c r="M59" s="6">
        <f t="shared" si="3"/>
        <v>0</v>
      </c>
    </row>
    <row r="60" spans="1:13" hidden="1">
      <c r="A60" s="27" t="s">
        <v>92</v>
      </c>
      <c r="B60" s="28" t="s">
        <v>93</v>
      </c>
      <c r="C60" s="41">
        <v>0</v>
      </c>
      <c r="D60" s="30">
        <v>0</v>
      </c>
      <c r="E60" s="30">
        <v>0</v>
      </c>
      <c r="F60" s="31">
        <v>0</v>
      </c>
      <c r="H60" s="42">
        <f t="shared" si="1"/>
        <v>0</v>
      </c>
      <c r="I60" s="26">
        <f t="shared" si="1"/>
        <v>0</v>
      </c>
      <c r="J60" s="26">
        <f t="shared" si="0"/>
        <v>0</v>
      </c>
      <c r="K60" s="26">
        <f t="shared" si="0"/>
        <v>0</v>
      </c>
      <c r="L60" s="6">
        <f t="shared" si="2"/>
        <v>0</v>
      </c>
      <c r="M60" s="6">
        <f t="shared" si="3"/>
        <v>0</v>
      </c>
    </row>
    <row r="61" spans="1:13" hidden="1">
      <c r="A61" s="27"/>
      <c r="B61" s="28"/>
      <c r="C61" s="29"/>
      <c r="D61" s="30"/>
      <c r="E61" s="30"/>
      <c r="F61" s="31"/>
      <c r="H61" s="26">
        <f t="shared" si="1"/>
        <v>0</v>
      </c>
      <c r="I61" s="26">
        <f t="shared" si="1"/>
        <v>0</v>
      </c>
      <c r="J61" s="26">
        <f t="shared" si="0"/>
        <v>0</v>
      </c>
      <c r="K61" s="26">
        <f t="shared" si="0"/>
        <v>0</v>
      </c>
      <c r="L61" s="6">
        <f t="shared" si="2"/>
        <v>0</v>
      </c>
      <c r="M61" s="6">
        <f t="shared" si="3"/>
        <v>0</v>
      </c>
    </row>
    <row r="62" spans="1:13" s="36" customFormat="1">
      <c r="A62" s="32" t="s">
        <v>94</v>
      </c>
      <c r="B62" s="33" t="s">
        <v>95</v>
      </c>
      <c r="C62" s="34">
        <v>73212935.299999997</v>
      </c>
      <c r="D62" s="34">
        <v>20407000</v>
      </c>
      <c r="E62" s="34">
        <v>17967000</v>
      </c>
      <c r="F62" s="35">
        <v>34838935.299999997</v>
      </c>
      <c r="H62" s="37">
        <f t="shared" si="1"/>
        <v>73212.935299999997</v>
      </c>
      <c r="I62" s="37">
        <f t="shared" si="1"/>
        <v>20407</v>
      </c>
      <c r="J62" s="37">
        <f t="shared" si="0"/>
        <v>17967</v>
      </c>
      <c r="K62" s="37">
        <f t="shared" si="0"/>
        <v>34838.935299999997</v>
      </c>
      <c r="L62" s="38">
        <f t="shared" si="2"/>
        <v>0</v>
      </c>
      <c r="M62" s="38">
        <f t="shared" si="3"/>
        <v>0</v>
      </c>
    </row>
    <row r="63" spans="1:13" ht="12.75" customHeight="1">
      <c r="A63" s="27" t="s">
        <v>96</v>
      </c>
      <c r="B63" s="28" t="s">
        <v>97</v>
      </c>
      <c r="C63" s="41">
        <v>7501000</v>
      </c>
      <c r="D63" s="30">
        <v>2667000</v>
      </c>
      <c r="E63" s="30">
        <v>2667000</v>
      </c>
      <c r="F63" s="31">
        <v>2167000</v>
      </c>
      <c r="G63" s="11"/>
      <c r="H63" s="42">
        <f t="shared" si="1"/>
        <v>7501</v>
      </c>
      <c r="I63" s="26">
        <f t="shared" si="1"/>
        <v>2667</v>
      </c>
      <c r="J63" s="26">
        <f t="shared" si="0"/>
        <v>2667</v>
      </c>
      <c r="K63" s="26">
        <f t="shared" si="0"/>
        <v>2167</v>
      </c>
      <c r="L63" s="6">
        <f t="shared" si="2"/>
        <v>0</v>
      </c>
      <c r="M63" s="6">
        <f t="shared" si="3"/>
        <v>0</v>
      </c>
    </row>
    <row r="64" spans="1:13" ht="12.75" customHeight="1">
      <c r="A64" s="27" t="s">
        <v>98</v>
      </c>
      <c r="B64" s="28" t="s">
        <v>99</v>
      </c>
      <c r="C64" s="41">
        <v>47196935.299999997</v>
      </c>
      <c r="D64" s="30">
        <v>15900000</v>
      </c>
      <c r="E64" s="30">
        <v>14900000</v>
      </c>
      <c r="F64" s="31">
        <v>16396935.300000001</v>
      </c>
      <c r="H64" s="42">
        <f t="shared" si="1"/>
        <v>47196.935299999997</v>
      </c>
      <c r="I64" s="26">
        <f t="shared" si="1"/>
        <v>15900</v>
      </c>
      <c r="J64" s="26">
        <f t="shared" si="0"/>
        <v>14900</v>
      </c>
      <c r="K64" s="26">
        <f t="shared" si="0"/>
        <v>16396.935300000001</v>
      </c>
      <c r="L64" s="6">
        <f t="shared" si="2"/>
        <v>0</v>
      </c>
      <c r="M64" s="6">
        <f t="shared" si="3"/>
        <v>0</v>
      </c>
    </row>
    <row r="65" spans="1:13">
      <c r="A65" s="27" t="s">
        <v>100</v>
      </c>
      <c r="B65" s="28" t="s">
        <v>101</v>
      </c>
      <c r="C65" s="41">
        <v>2165000</v>
      </c>
      <c r="D65" s="30">
        <v>1440000</v>
      </c>
      <c r="E65" s="30">
        <v>0</v>
      </c>
      <c r="F65" s="31">
        <v>725000</v>
      </c>
      <c r="H65" s="42">
        <f t="shared" si="1"/>
        <v>2165</v>
      </c>
      <c r="I65" s="26">
        <f t="shared" si="1"/>
        <v>1440</v>
      </c>
      <c r="J65" s="26">
        <f t="shared" si="0"/>
        <v>0</v>
      </c>
      <c r="K65" s="26">
        <f t="shared" si="0"/>
        <v>725</v>
      </c>
      <c r="L65" s="6">
        <f t="shared" si="2"/>
        <v>0</v>
      </c>
      <c r="M65" s="6">
        <f t="shared" si="3"/>
        <v>0</v>
      </c>
    </row>
    <row r="66" spans="1:13">
      <c r="A66" s="27" t="s">
        <v>102</v>
      </c>
      <c r="B66" s="28" t="s">
        <v>103</v>
      </c>
      <c r="C66" s="41">
        <v>14900000</v>
      </c>
      <c r="D66" s="30">
        <v>400000</v>
      </c>
      <c r="E66" s="30">
        <v>400000</v>
      </c>
      <c r="F66" s="31">
        <v>14100000</v>
      </c>
      <c r="H66" s="42">
        <f t="shared" si="1"/>
        <v>14900</v>
      </c>
      <c r="I66" s="26">
        <f t="shared" si="1"/>
        <v>400</v>
      </c>
      <c r="J66" s="26">
        <f t="shared" si="0"/>
        <v>400</v>
      </c>
      <c r="K66" s="26">
        <f t="shared" si="0"/>
        <v>14100</v>
      </c>
      <c r="L66" s="6">
        <f t="shared" si="2"/>
        <v>0</v>
      </c>
      <c r="M66" s="6">
        <f t="shared" si="3"/>
        <v>0</v>
      </c>
    </row>
    <row r="67" spans="1:13">
      <c r="A67" s="27" t="s">
        <v>104</v>
      </c>
      <c r="B67" s="28" t="s">
        <v>105</v>
      </c>
      <c r="C67" s="41">
        <v>1450000</v>
      </c>
      <c r="D67" s="30">
        <v>0</v>
      </c>
      <c r="E67" s="30">
        <v>0</v>
      </c>
      <c r="F67" s="31">
        <v>1450000</v>
      </c>
      <c r="H67" s="42">
        <f t="shared" si="1"/>
        <v>1450</v>
      </c>
      <c r="I67" s="26">
        <f t="shared" si="1"/>
        <v>0</v>
      </c>
      <c r="J67" s="26">
        <f t="shared" si="0"/>
        <v>0</v>
      </c>
      <c r="K67" s="26">
        <f t="shared" si="0"/>
        <v>1450</v>
      </c>
      <c r="L67" s="6">
        <f t="shared" si="2"/>
        <v>0</v>
      </c>
      <c r="M67" s="6">
        <f t="shared" si="3"/>
        <v>0</v>
      </c>
    </row>
    <row r="68" spans="1:13">
      <c r="A68" s="27"/>
      <c r="B68" s="28"/>
      <c r="C68" s="29"/>
      <c r="D68" s="30"/>
      <c r="E68" s="30"/>
      <c r="F68" s="31"/>
      <c r="H68" s="26">
        <f t="shared" si="1"/>
        <v>0</v>
      </c>
      <c r="I68" s="26">
        <f t="shared" si="1"/>
        <v>0</v>
      </c>
      <c r="J68" s="26">
        <f t="shared" si="0"/>
        <v>0</v>
      </c>
      <c r="K68" s="26">
        <f t="shared" si="0"/>
        <v>0</v>
      </c>
      <c r="L68" s="6">
        <f t="shared" si="2"/>
        <v>0</v>
      </c>
      <c r="M68" s="6">
        <f t="shared" si="3"/>
        <v>0</v>
      </c>
    </row>
    <row r="69" spans="1:13" s="36" customFormat="1">
      <c r="A69" s="32" t="s">
        <v>106</v>
      </c>
      <c r="B69" s="33" t="s">
        <v>107</v>
      </c>
      <c r="C69" s="34">
        <v>399351980.89999998</v>
      </c>
      <c r="D69" s="34">
        <v>371193782.89999998</v>
      </c>
      <c r="E69" s="34">
        <v>8767198</v>
      </c>
      <c r="F69" s="35">
        <v>19391000</v>
      </c>
      <c r="H69" s="37">
        <f t="shared" si="1"/>
        <v>399351.98089999997</v>
      </c>
      <c r="I69" s="37">
        <f t="shared" si="1"/>
        <v>371193.78289999999</v>
      </c>
      <c r="J69" s="37">
        <f t="shared" si="0"/>
        <v>8767.1980000000003</v>
      </c>
      <c r="K69" s="37">
        <f t="shared" si="0"/>
        <v>19391</v>
      </c>
      <c r="L69" s="38">
        <f t="shared" si="2"/>
        <v>0</v>
      </c>
      <c r="M69" s="38">
        <f t="shared" si="3"/>
        <v>0</v>
      </c>
    </row>
    <row r="70" spans="1:13">
      <c r="A70" s="27" t="s">
        <v>108</v>
      </c>
      <c r="B70" s="28" t="s">
        <v>109</v>
      </c>
      <c r="C70" s="41">
        <v>3615000</v>
      </c>
      <c r="D70" s="30">
        <v>0</v>
      </c>
      <c r="E70" s="30">
        <v>3365000</v>
      </c>
      <c r="F70" s="31">
        <v>250000</v>
      </c>
      <c r="G70" s="11"/>
      <c r="H70" s="42">
        <f t="shared" si="1"/>
        <v>3615</v>
      </c>
      <c r="I70" s="26">
        <f t="shared" si="1"/>
        <v>0</v>
      </c>
      <c r="J70" s="26">
        <f t="shared" si="0"/>
        <v>3365</v>
      </c>
      <c r="K70" s="26">
        <f t="shared" si="0"/>
        <v>250</v>
      </c>
      <c r="L70" s="6">
        <f t="shared" si="2"/>
        <v>0</v>
      </c>
      <c r="M70" s="6">
        <f t="shared" si="3"/>
        <v>0</v>
      </c>
    </row>
    <row r="71" spans="1:13" ht="12.75" customHeight="1">
      <c r="A71" s="27" t="s">
        <v>110</v>
      </c>
      <c r="B71" s="28" t="s">
        <v>111</v>
      </c>
      <c r="C71" s="41">
        <v>8000000</v>
      </c>
      <c r="D71" s="30">
        <v>5011802</v>
      </c>
      <c r="E71" s="30">
        <v>2302198</v>
      </c>
      <c r="F71" s="31">
        <v>686000</v>
      </c>
      <c r="H71" s="42">
        <f t="shared" si="1"/>
        <v>8000</v>
      </c>
      <c r="I71" s="26">
        <f t="shared" si="1"/>
        <v>5011.8019999999997</v>
      </c>
      <c r="J71" s="26">
        <f t="shared" si="0"/>
        <v>2302.1979999999999</v>
      </c>
      <c r="K71" s="26">
        <f t="shared" si="0"/>
        <v>686</v>
      </c>
      <c r="L71" s="6">
        <f t="shared" si="2"/>
        <v>0</v>
      </c>
      <c r="M71" s="6">
        <f t="shared" si="3"/>
        <v>0</v>
      </c>
    </row>
    <row r="72" spans="1:13">
      <c r="A72" s="27" t="s">
        <v>112</v>
      </c>
      <c r="B72" s="28" t="s">
        <v>113</v>
      </c>
      <c r="C72" s="41">
        <v>13309000</v>
      </c>
      <c r="D72" s="30">
        <v>9354000</v>
      </c>
      <c r="E72" s="30">
        <v>3000000</v>
      </c>
      <c r="F72" s="31">
        <v>955000</v>
      </c>
      <c r="H72" s="42">
        <f t="shared" si="1"/>
        <v>13309</v>
      </c>
      <c r="I72" s="26">
        <f t="shared" si="1"/>
        <v>9354</v>
      </c>
      <c r="J72" s="26">
        <f t="shared" si="0"/>
        <v>3000</v>
      </c>
      <c r="K72" s="26">
        <f t="shared" si="0"/>
        <v>955</v>
      </c>
      <c r="L72" s="6">
        <f t="shared" si="2"/>
        <v>0</v>
      </c>
      <c r="M72" s="6">
        <f t="shared" si="3"/>
        <v>0</v>
      </c>
    </row>
    <row r="73" spans="1:13" ht="12.75" hidden="1" customHeight="1">
      <c r="A73" s="43" t="s">
        <v>114</v>
      </c>
      <c r="B73" s="44" t="s">
        <v>115</v>
      </c>
      <c r="C73" s="41">
        <v>0</v>
      </c>
      <c r="D73" s="30">
        <v>0</v>
      </c>
      <c r="E73" s="30">
        <v>0</v>
      </c>
      <c r="F73" s="31">
        <v>0</v>
      </c>
      <c r="H73" s="42">
        <f t="shared" si="1"/>
        <v>0</v>
      </c>
      <c r="I73" s="26">
        <f t="shared" si="1"/>
        <v>0</v>
      </c>
      <c r="J73" s="26">
        <f t="shared" si="0"/>
        <v>0</v>
      </c>
      <c r="K73" s="26">
        <f t="shared" si="0"/>
        <v>0</v>
      </c>
      <c r="L73" s="6">
        <f t="shared" si="2"/>
        <v>0</v>
      </c>
      <c r="M73" s="6">
        <f t="shared" si="3"/>
        <v>0</v>
      </c>
    </row>
    <row r="74" spans="1:13" ht="12.75" hidden="1" customHeight="1">
      <c r="A74" s="27" t="s">
        <v>116</v>
      </c>
      <c r="B74" s="28" t="s">
        <v>117</v>
      </c>
      <c r="C74" s="41">
        <v>0</v>
      </c>
      <c r="D74" s="30">
        <v>0</v>
      </c>
      <c r="E74" s="30">
        <v>0</v>
      </c>
      <c r="F74" s="31">
        <v>0</v>
      </c>
      <c r="H74" s="42">
        <f t="shared" si="1"/>
        <v>0</v>
      </c>
      <c r="I74" s="26">
        <f t="shared" si="1"/>
        <v>0</v>
      </c>
      <c r="J74" s="26">
        <f t="shared" si="1"/>
        <v>0</v>
      </c>
      <c r="K74" s="26">
        <f t="shared" si="1"/>
        <v>0</v>
      </c>
      <c r="L74" s="6">
        <f t="shared" si="2"/>
        <v>0</v>
      </c>
      <c r="M74" s="6">
        <f t="shared" si="3"/>
        <v>0</v>
      </c>
    </row>
    <row r="75" spans="1:13" ht="12.75" customHeight="1">
      <c r="A75" s="43" t="s">
        <v>118</v>
      </c>
      <c r="B75" s="44" t="s">
        <v>119</v>
      </c>
      <c r="C75" s="41">
        <v>11500000</v>
      </c>
      <c r="D75" s="30">
        <v>0</v>
      </c>
      <c r="E75" s="30">
        <v>0</v>
      </c>
      <c r="F75" s="31">
        <v>11500000</v>
      </c>
      <c r="H75" s="42">
        <f t="shared" ref="H75:K138" si="4">+C75/1000</f>
        <v>11500</v>
      </c>
      <c r="I75" s="26">
        <f t="shared" si="4"/>
        <v>0</v>
      </c>
      <c r="J75" s="26">
        <f t="shared" si="4"/>
        <v>0</v>
      </c>
      <c r="K75" s="26">
        <f t="shared" si="4"/>
        <v>11500</v>
      </c>
      <c r="L75" s="6">
        <f t="shared" si="2"/>
        <v>0</v>
      </c>
      <c r="M75" s="6">
        <f t="shared" si="3"/>
        <v>0</v>
      </c>
    </row>
    <row r="76" spans="1:13" ht="12.75" customHeight="1">
      <c r="A76" s="43" t="s">
        <v>120</v>
      </c>
      <c r="B76" s="44" t="s">
        <v>121</v>
      </c>
      <c r="C76" s="41">
        <v>362927980.89999998</v>
      </c>
      <c r="D76" s="30">
        <v>356827980.89999998</v>
      </c>
      <c r="E76" s="30">
        <v>100000</v>
      </c>
      <c r="F76" s="31">
        <v>6000000</v>
      </c>
      <c r="H76" s="42">
        <f t="shared" si="4"/>
        <v>362927.98089999997</v>
      </c>
      <c r="I76" s="26">
        <f t="shared" si="4"/>
        <v>356827.98089999997</v>
      </c>
      <c r="J76" s="26">
        <f t="shared" si="4"/>
        <v>100</v>
      </c>
      <c r="K76" s="26">
        <f t="shared" si="4"/>
        <v>6000</v>
      </c>
      <c r="L76" s="6">
        <f t="shared" ref="L76:L139" si="5">SUM(I76:K76)-H76</f>
        <v>0</v>
      </c>
      <c r="M76" s="6">
        <f t="shared" ref="M76:M139" si="6">+H76-C76/1000</f>
        <v>0</v>
      </c>
    </row>
    <row r="77" spans="1:13">
      <c r="A77" s="27"/>
      <c r="B77" s="28"/>
      <c r="C77" s="29"/>
      <c r="D77" s="30"/>
      <c r="E77" s="30"/>
      <c r="F77" s="31"/>
      <c r="H77" s="26">
        <f t="shared" si="4"/>
        <v>0</v>
      </c>
      <c r="I77" s="26">
        <f t="shared" si="4"/>
        <v>0</v>
      </c>
      <c r="J77" s="26">
        <f t="shared" si="4"/>
        <v>0</v>
      </c>
      <c r="K77" s="26">
        <f t="shared" si="4"/>
        <v>0</v>
      </c>
      <c r="L77" s="6">
        <f t="shared" si="5"/>
        <v>0</v>
      </c>
      <c r="M77" s="6">
        <f t="shared" si="6"/>
        <v>0</v>
      </c>
    </row>
    <row r="78" spans="1:13" s="36" customFormat="1">
      <c r="A78" s="32" t="s">
        <v>122</v>
      </c>
      <c r="B78" s="33" t="s">
        <v>123</v>
      </c>
      <c r="C78" s="34">
        <v>204930000</v>
      </c>
      <c r="D78" s="34">
        <v>32330770.799999997</v>
      </c>
      <c r="E78" s="34">
        <v>108135614.55</v>
      </c>
      <c r="F78" s="35">
        <v>64463614.649999999</v>
      </c>
      <c r="H78" s="37">
        <f t="shared" si="4"/>
        <v>204930</v>
      </c>
      <c r="I78" s="37">
        <f t="shared" si="4"/>
        <v>32330.770799999998</v>
      </c>
      <c r="J78" s="37">
        <f t="shared" si="4"/>
        <v>108135.61455</v>
      </c>
      <c r="K78" s="37">
        <f t="shared" si="4"/>
        <v>64463.614649999996</v>
      </c>
      <c r="L78" s="38">
        <f t="shared" si="5"/>
        <v>0</v>
      </c>
      <c r="M78" s="38">
        <f t="shared" si="6"/>
        <v>0</v>
      </c>
    </row>
    <row r="79" spans="1:13" ht="12.75" hidden="1" customHeight="1">
      <c r="A79" s="43" t="s">
        <v>124</v>
      </c>
      <c r="B79" s="44" t="s">
        <v>125</v>
      </c>
      <c r="C79" s="41">
        <v>0</v>
      </c>
      <c r="D79" s="30">
        <v>0</v>
      </c>
      <c r="E79" s="30">
        <v>0</v>
      </c>
      <c r="F79" s="31">
        <v>0</v>
      </c>
      <c r="H79" s="42">
        <f t="shared" si="4"/>
        <v>0</v>
      </c>
      <c r="I79" s="26">
        <f t="shared" si="4"/>
        <v>0</v>
      </c>
      <c r="J79" s="26">
        <f t="shared" si="4"/>
        <v>0</v>
      </c>
      <c r="K79" s="26">
        <f t="shared" si="4"/>
        <v>0</v>
      </c>
      <c r="L79" s="6">
        <f t="shared" si="5"/>
        <v>0</v>
      </c>
      <c r="M79" s="6">
        <f t="shared" si="6"/>
        <v>0</v>
      </c>
    </row>
    <row r="80" spans="1:13" ht="12.75" customHeight="1">
      <c r="A80" s="27" t="s">
        <v>126</v>
      </c>
      <c r="B80" s="28" t="s">
        <v>127</v>
      </c>
      <c r="C80" s="41">
        <v>3000000</v>
      </c>
      <c r="D80" s="30">
        <v>0</v>
      </c>
      <c r="E80" s="30">
        <v>0</v>
      </c>
      <c r="F80" s="31">
        <v>3000000</v>
      </c>
      <c r="H80" s="42">
        <f t="shared" si="4"/>
        <v>3000</v>
      </c>
      <c r="I80" s="26">
        <f t="shared" si="4"/>
        <v>0</v>
      </c>
      <c r="J80" s="26">
        <f t="shared" si="4"/>
        <v>0</v>
      </c>
      <c r="K80" s="26">
        <f t="shared" si="4"/>
        <v>3000</v>
      </c>
      <c r="L80" s="6">
        <f t="shared" si="5"/>
        <v>0</v>
      </c>
      <c r="M80" s="6">
        <f t="shared" si="6"/>
        <v>0</v>
      </c>
    </row>
    <row r="81" spans="1:13" ht="12.75" hidden="1" customHeight="1">
      <c r="A81" s="27" t="s">
        <v>128</v>
      </c>
      <c r="B81" s="28" t="s">
        <v>129</v>
      </c>
      <c r="C81" s="41">
        <v>0</v>
      </c>
      <c r="D81" s="30">
        <v>0</v>
      </c>
      <c r="E81" s="30">
        <v>0</v>
      </c>
      <c r="F81" s="31">
        <v>0</v>
      </c>
      <c r="H81" s="42">
        <f t="shared" si="4"/>
        <v>0</v>
      </c>
      <c r="I81" s="26">
        <f t="shared" si="4"/>
        <v>0</v>
      </c>
      <c r="J81" s="26">
        <f t="shared" si="4"/>
        <v>0</v>
      </c>
      <c r="K81" s="26">
        <f t="shared" si="4"/>
        <v>0</v>
      </c>
      <c r="L81" s="6">
        <f t="shared" si="5"/>
        <v>0</v>
      </c>
      <c r="M81" s="6">
        <f t="shared" si="6"/>
        <v>0</v>
      </c>
    </row>
    <row r="82" spans="1:13" ht="12.75" customHeight="1">
      <c r="A82" s="43" t="s">
        <v>130</v>
      </c>
      <c r="B82" s="44" t="s">
        <v>131</v>
      </c>
      <c r="C82" s="41">
        <v>2500000</v>
      </c>
      <c r="D82" s="30">
        <v>0</v>
      </c>
      <c r="E82" s="30">
        <v>0</v>
      </c>
      <c r="F82" s="31">
        <v>2500000</v>
      </c>
      <c r="H82" s="42">
        <f t="shared" si="4"/>
        <v>2500</v>
      </c>
      <c r="I82" s="26">
        <f t="shared" si="4"/>
        <v>0</v>
      </c>
      <c r="J82" s="26">
        <f t="shared" si="4"/>
        <v>0</v>
      </c>
      <c r="K82" s="26">
        <f t="shared" si="4"/>
        <v>2500</v>
      </c>
      <c r="L82" s="6">
        <f t="shared" si="5"/>
        <v>0</v>
      </c>
      <c r="M82" s="6">
        <f t="shared" si="6"/>
        <v>0</v>
      </c>
    </row>
    <row r="83" spans="1:13" ht="12.75" customHeight="1">
      <c r="A83" s="27" t="s">
        <v>132</v>
      </c>
      <c r="B83" s="28" t="s">
        <v>133</v>
      </c>
      <c r="C83" s="41">
        <v>10000000</v>
      </c>
      <c r="D83" s="30">
        <v>0</v>
      </c>
      <c r="E83" s="30">
        <v>10000000</v>
      </c>
      <c r="F83" s="31">
        <v>0</v>
      </c>
      <c r="H83" s="42">
        <f t="shared" si="4"/>
        <v>10000</v>
      </c>
      <c r="I83" s="26">
        <f t="shared" si="4"/>
        <v>0</v>
      </c>
      <c r="J83" s="26">
        <f t="shared" si="4"/>
        <v>10000</v>
      </c>
      <c r="K83" s="26">
        <f t="shared" si="4"/>
        <v>0</v>
      </c>
      <c r="L83" s="6">
        <f t="shared" si="5"/>
        <v>0</v>
      </c>
      <c r="M83" s="6">
        <f t="shared" si="6"/>
        <v>0</v>
      </c>
    </row>
    <row r="84" spans="1:13">
      <c r="A84" s="27" t="s">
        <v>134</v>
      </c>
      <c r="B84" s="28" t="s">
        <v>135</v>
      </c>
      <c r="C84" s="41">
        <v>177230000</v>
      </c>
      <c r="D84" s="30">
        <v>31230770.799999997</v>
      </c>
      <c r="E84" s="30">
        <v>90135614.549999997</v>
      </c>
      <c r="F84" s="31">
        <v>55863614.649999999</v>
      </c>
      <c r="H84" s="42">
        <f t="shared" si="4"/>
        <v>177230</v>
      </c>
      <c r="I84" s="26">
        <f t="shared" si="4"/>
        <v>31230.770799999998</v>
      </c>
      <c r="J84" s="26">
        <f t="shared" si="4"/>
        <v>90135.614549999998</v>
      </c>
      <c r="K84" s="26">
        <f t="shared" si="4"/>
        <v>55863.614649999996</v>
      </c>
      <c r="L84" s="6">
        <f t="shared" si="5"/>
        <v>0</v>
      </c>
      <c r="M84" s="6">
        <f t="shared" si="6"/>
        <v>0</v>
      </c>
    </row>
    <row r="85" spans="1:13">
      <c r="A85" s="27" t="s">
        <v>136</v>
      </c>
      <c r="B85" s="28" t="s">
        <v>137</v>
      </c>
      <c r="C85" s="41">
        <v>12200000</v>
      </c>
      <c r="D85" s="30">
        <v>1100000</v>
      </c>
      <c r="E85" s="30">
        <v>8000000</v>
      </c>
      <c r="F85" s="31">
        <v>3100000</v>
      </c>
      <c r="H85" s="42">
        <f t="shared" si="4"/>
        <v>12200</v>
      </c>
      <c r="I85" s="26">
        <f t="shared" si="4"/>
        <v>1100</v>
      </c>
      <c r="J85" s="26">
        <f t="shared" si="4"/>
        <v>8000</v>
      </c>
      <c r="K85" s="26">
        <f t="shared" si="4"/>
        <v>3100</v>
      </c>
      <c r="L85" s="6">
        <f t="shared" si="5"/>
        <v>0</v>
      </c>
      <c r="M85" s="6">
        <f t="shared" si="6"/>
        <v>0</v>
      </c>
    </row>
    <row r="86" spans="1:13">
      <c r="A86" s="27"/>
      <c r="B86" s="28"/>
      <c r="C86" s="29"/>
      <c r="D86" s="30"/>
      <c r="E86" s="30"/>
      <c r="F86" s="31"/>
      <c r="H86" s="26">
        <f t="shared" si="4"/>
        <v>0</v>
      </c>
      <c r="I86" s="26">
        <f t="shared" si="4"/>
        <v>0</v>
      </c>
      <c r="J86" s="26">
        <f t="shared" si="4"/>
        <v>0</v>
      </c>
      <c r="K86" s="26">
        <f t="shared" si="4"/>
        <v>0</v>
      </c>
      <c r="L86" s="6">
        <f t="shared" si="5"/>
        <v>0</v>
      </c>
      <c r="M86" s="6">
        <f t="shared" si="6"/>
        <v>0</v>
      </c>
    </row>
    <row r="87" spans="1:13" s="36" customFormat="1">
      <c r="A87" s="32" t="s">
        <v>138</v>
      </c>
      <c r="B87" s="33" t="s">
        <v>139</v>
      </c>
      <c r="C87" s="34">
        <v>5380000</v>
      </c>
      <c r="D87" s="34">
        <v>660000</v>
      </c>
      <c r="E87" s="34">
        <v>4500000</v>
      </c>
      <c r="F87" s="35">
        <v>220000</v>
      </c>
      <c r="H87" s="37">
        <f t="shared" si="4"/>
        <v>5380</v>
      </c>
      <c r="I87" s="37">
        <f t="shared" si="4"/>
        <v>660</v>
      </c>
      <c r="J87" s="37">
        <f t="shared" si="4"/>
        <v>4500</v>
      </c>
      <c r="K87" s="37">
        <f t="shared" si="4"/>
        <v>220</v>
      </c>
      <c r="L87" s="38">
        <f t="shared" si="5"/>
        <v>0</v>
      </c>
      <c r="M87" s="38">
        <f t="shared" si="6"/>
        <v>0</v>
      </c>
    </row>
    <row r="88" spans="1:13">
      <c r="A88" s="27" t="s">
        <v>140</v>
      </c>
      <c r="B88" s="28" t="s">
        <v>141</v>
      </c>
      <c r="C88" s="41">
        <v>405000</v>
      </c>
      <c r="D88" s="30">
        <v>60000</v>
      </c>
      <c r="E88" s="30">
        <v>200000</v>
      </c>
      <c r="F88" s="31">
        <v>145000</v>
      </c>
      <c r="H88" s="42">
        <f t="shared" si="4"/>
        <v>405</v>
      </c>
      <c r="I88" s="26">
        <f t="shared" si="4"/>
        <v>60</v>
      </c>
      <c r="J88" s="26">
        <f t="shared" si="4"/>
        <v>200</v>
      </c>
      <c r="K88" s="26">
        <f t="shared" si="4"/>
        <v>145</v>
      </c>
      <c r="L88" s="6">
        <f t="shared" si="5"/>
        <v>0</v>
      </c>
      <c r="M88" s="6">
        <f t="shared" si="6"/>
        <v>0</v>
      </c>
    </row>
    <row r="89" spans="1:13">
      <c r="A89" s="27" t="s">
        <v>142</v>
      </c>
      <c r="B89" s="28" t="s">
        <v>143</v>
      </c>
      <c r="C89" s="41">
        <v>975000</v>
      </c>
      <c r="D89" s="30">
        <v>600000</v>
      </c>
      <c r="E89" s="30">
        <v>300000</v>
      </c>
      <c r="F89" s="31">
        <v>75000</v>
      </c>
      <c r="H89" s="42">
        <f t="shared" si="4"/>
        <v>975</v>
      </c>
      <c r="I89" s="26">
        <f t="shared" si="4"/>
        <v>600</v>
      </c>
      <c r="J89" s="26">
        <f t="shared" si="4"/>
        <v>300</v>
      </c>
      <c r="K89" s="26">
        <f t="shared" si="4"/>
        <v>75</v>
      </c>
      <c r="L89" s="6">
        <f t="shared" si="5"/>
        <v>0</v>
      </c>
      <c r="M89" s="6">
        <f t="shared" si="6"/>
        <v>0</v>
      </c>
    </row>
    <row r="90" spans="1:13">
      <c r="A90" s="27" t="s">
        <v>144</v>
      </c>
      <c r="B90" s="28" t="s">
        <v>145</v>
      </c>
      <c r="C90" s="41">
        <v>2000000</v>
      </c>
      <c r="D90" s="30">
        <v>0</v>
      </c>
      <c r="E90" s="30">
        <v>2000000</v>
      </c>
      <c r="F90" s="31">
        <v>0</v>
      </c>
      <c r="H90" s="42">
        <f t="shared" si="4"/>
        <v>2000</v>
      </c>
      <c r="I90" s="26">
        <f t="shared" si="4"/>
        <v>0</v>
      </c>
      <c r="J90" s="26">
        <f t="shared" si="4"/>
        <v>2000</v>
      </c>
      <c r="K90" s="26">
        <f t="shared" si="4"/>
        <v>0</v>
      </c>
      <c r="L90" s="6">
        <f t="shared" si="5"/>
        <v>0</v>
      </c>
      <c r="M90" s="6">
        <f t="shared" si="6"/>
        <v>0</v>
      </c>
    </row>
    <row r="91" spans="1:13">
      <c r="A91" s="27" t="s">
        <v>146</v>
      </c>
      <c r="B91" s="28" t="s">
        <v>147</v>
      </c>
      <c r="C91" s="41">
        <v>2000000</v>
      </c>
      <c r="D91" s="30">
        <v>0</v>
      </c>
      <c r="E91" s="30">
        <v>2000000</v>
      </c>
      <c r="F91" s="31">
        <v>0</v>
      </c>
      <c r="H91" s="42">
        <f t="shared" si="4"/>
        <v>2000</v>
      </c>
      <c r="I91" s="26">
        <f t="shared" si="4"/>
        <v>0</v>
      </c>
      <c r="J91" s="26">
        <f t="shared" si="4"/>
        <v>2000</v>
      </c>
      <c r="K91" s="26">
        <f t="shared" si="4"/>
        <v>0</v>
      </c>
      <c r="L91" s="6">
        <f t="shared" si="5"/>
        <v>0</v>
      </c>
      <c r="M91" s="6">
        <f t="shared" si="6"/>
        <v>0</v>
      </c>
    </row>
    <row r="92" spans="1:13">
      <c r="A92" s="27"/>
      <c r="B92" s="28"/>
      <c r="C92" s="29"/>
      <c r="D92" s="30"/>
      <c r="E92" s="30"/>
      <c r="F92" s="31"/>
      <c r="H92" s="26">
        <f t="shared" si="4"/>
        <v>0</v>
      </c>
      <c r="I92" s="26">
        <f t="shared" si="4"/>
        <v>0</v>
      </c>
      <c r="J92" s="26">
        <f t="shared" si="4"/>
        <v>0</v>
      </c>
      <c r="K92" s="26">
        <f t="shared" si="4"/>
        <v>0</v>
      </c>
      <c r="L92" s="6">
        <f t="shared" si="5"/>
        <v>0</v>
      </c>
      <c r="M92" s="6">
        <f t="shared" si="6"/>
        <v>0</v>
      </c>
    </row>
    <row r="93" spans="1:13" s="36" customFormat="1" ht="25.5">
      <c r="A93" s="32" t="s">
        <v>148</v>
      </c>
      <c r="B93" s="33" t="s">
        <v>149</v>
      </c>
      <c r="C93" s="34">
        <v>36000000</v>
      </c>
      <c r="D93" s="34">
        <v>12000000</v>
      </c>
      <c r="E93" s="34">
        <v>12000000</v>
      </c>
      <c r="F93" s="35">
        <v>12000000</v>
      </c>
      <c r="H93" s="37">
        <f t="shared" si="4"/>
        <v>36000</v>
      </c>
      <c r="I93" s="37">
        <f t="shared" si="4"/>
        <v>12000</v>
      </c>
      <c r="J93" s="37">
        <f t="shared" si="4"/>
        <v>12000</v>
      </c>
      <c r="K93" s="37">
        <f t="shared" si="4"/>
        <v>12000</v>
      </c>
      <c r="L93" s="38">
        <f t="shared" si="5"/>
        <v>0</v>
      </c>
      <c r="M93" s="38">
        <f t="shared" si="6"/>
        <v>0</v>
      </c>
    </row>
    <row r="94" spans="1:13">
      <c r="A94" s="27" t="s">
        <v>150</v>
      </c>
      <c r="B94" s="28" t="s">
        <v>151</v>
      </c>
      <c r="C94" s="41">
        <v>36000000</v>
      </c>
      <c r="D94" s="30">
        <v>12000000</v>
      </c>
      <c r="E94" s="30">
        <v>12000000</v>
      </c>
      <c r="F94" s="31">
        <v>12000000</v>
      </c>
      <c r="H94" s="42">
        <f t="shared" si="4"/>
        <v>36000</v>
      </c>
      <c r="I94" s="26">
        <f t="shared" si="4"/>
        <v>12000</v>
      </c>
      <c r="J94" s="26">
        <f t="shared" si="4"/>
        <v>12000</v>
      </c>
      <c r="K94" s="26">
        <f t="shared" si="4"/>
        <v>12000</v>
      </c>
      <c r="L94" s="6">
        <f t="shared" si="5"/>
        <v>0</v>
      </c>
      <c r="M94" s="6">
        <f t="shared" si="6"/>
        <v>0</v>
      </c>
    </row>
    <row r="95" spans="1:13" ht="12.75" hidden="1" customHeight="1">
      <c r="A95" s="43" t="s">
        <v>152</v>
      </c>
      <c r="B95" s="44" t="s">
        <v>153</v>
      </c>
      <c r="C95" s="41">
        <v>0</v>
      </c>
      <c r="D95" s="30">
        <v>0</v>
      </c>
      <c r="E95" s="30">
        <v>0</v>
      </c>
      <c r="F95" s="31">
        <v>0</v>
      </c>
      <c r="H95" s="42">
        <f t="shared" si="4"/>
        <v>0</v>
      </c>
      <c r="I95" s="26">
        <f t="shared" si="4"/>
        <v>0</v>
      </c>
      <c r="J95" s="26">
        <f t="shared" si="4"/>
        <v>0</v>
      </c>
      <c r="K95" s="26">
        <f t="shared" si="4"/>
        <v>0</v>
      </c>
      <c r="L95" s="6">
        <f t="shared" si="5"/>
        <v>0</v>
      </c>
      <c r="M95" s="6">
        <f t="shared" si="6"/>
        <v>0</v>
      </c>
    </row>
    <row r="96" spans="1:13" ht="12.75" hidden="1" customHeight="1">
      <c r="A96" s="43" t="s">
        <v>154</v>
      </c>
      <c r="B96" s="44" t="s">
        <v>155</v>
      </c>
      <c r="C96" s="41">
        <v>0</v>
      </c>
      <c r="D96" s="30">
        <v>0</v>
      </c>
      <c r="E96" s="30">
        <v>0</v>
      </c>
      <c r="F96" s="31">
        <v>0</v>
      </c>
      <c r="H96" s="42">
        <f t="shared" si="4"/>
        <v>0</v>
      </c>
      <c r="I96" s="26">
        <f t="shared" si="4"/>
        <v>0</v>
      </c>
      <c r="J96" s="26">
        <f t="shared" si="4"/>
        <v>0</v>
      </c>
      <c r="K96" s="26">
        <f t="shared" si="4"/>
        <v>0</v>
      </c>
      <c r="L96" s="6">
        <f t="shared" si="5"/>
        <v>0</v>
      </c>
      <c r="M96" s="6">
        <f t="shared" si="6"/>
        <v>0</v>
      </c>
    </row>
    <row r="97" spans="1:13">
      <c r="A97" s="27"/>
      <c r="B97" s="28"/>
      <c r="C97" s="29"/>
      <c r="D97" s="30"/>
      <c r="E97" s="30"/>
      <c r="F97" s="31"/>
      <c r="H97" s="26">
        <f t="shared" si="4"/>
        <v>0</v>
      </c>
      <c r="I97" s="26">
        <f t="shared" si="4"/>
        <v>0</v>
      </c>
      <c r="J97" s="26">
        <f t="shared" si="4"/>
        <v>0</v>
      </c>
      <c r="K97" s="26">
        <f t="shared" si="4"/>
        <v>0</v>
      </c>
      <c r="L97" s="6">
        <f t="shared" si="5"/>
        <v>0</v>
      </c>
      <c r="M97" s="6">
        <f t="shared" si="6"/>
        <v>0</v>
      </c>
    </row>
    <row r="98" spans="1:13" s="36" customFormat="1">
      <c r="A98" s="32" t="s">
        <v>156</v>
      </c>
      <c r="B98" s="33" t="s">
        <v>157</v>
      </c>
      <c r="C98" s="34">
        <v>25082500</v>
      </c>
      <c r="D98" s="34">
        <v>3300000</v>
      </c>
      <c r="E98" s="34">
        <v>18372500</v>
      </c>
      <c r="F98" s="35">
        <v>3410000</v>
      </c>
      <c r="H98" s="37">
        <f t="shared" si="4"/>
        <v>25082.5</v>
      </c>
      <c r="I98" s="37">
        <f t="shared" si="4"/>
        <v>3300</v>
      </c>
      <c r="J98" s="37">
        <f t="shared" si="4"/>
        <v>18372.5</v>
      </c>
      <c r="K98" s="37">
        <f t="shared" si="4"/>
        <v>3410</v>
      </c>
      <c r="L98" s="38">
        <f t="shared" si="5"/>
        <v>0</v>
      </c>
      <c r="M98" s="38">
        <f t="shared" si="6"/>
        <v>0</v>
      </c>
    </row>
    <row r="99" spans="1:13">
      <c r="A99" s="27" t="s">
        <v>158</v>
      </c>
      <c r="B99" s="28" t="s">
        <v>159</v>
      </c>
      <c r="C99" s="41">
        <v>22082500</v>
      </c>
      <c r="D99" s="30">
        <v>300000</v>
      </c>
      <c r="E99" s="30">
        <v>18372500</v>
      </c>
      <c r="F99" s="31">
        <v>3410000</v>
      </c>
      <c r="H99" s="42">
        <f t="shared" si="4"/>
        <v>22082.5</v>
      </c>
      <c r="I99" s="26">
        <f t="shared" si="4"/>
        <v>300</v>
      </c>
      <c r="J99" s="26">
        <f t="shared" si="4"/>
        <v>18372.5</v>
      </c>
      <c r="K99" s="26">
        <f t="shared" si="4"/>
        <v>3410</v>
      </c>
      <c r="L99" s="6">
        <f t="shared" si="5"/>
        <v>0</v>
      </c>
      <c r="M99" s="6">
        <f t="shared" si="6"/>
        <v>0</v>
      </c>
    </row>
    <row r="100" spans="1:13">
      <c r="A100" s="27" t="s">
        <v>160</v>
      </c>
      <c r="B100" s="28" t="s">
        <v>161</v>
      </c>
      <c r="C100" s="41">
        <v>3000000</v>
      </c>
      <c r="D100" s="30">
        <v>3000000</v>
      </c>
      <c r="E100" s="30">
        <v>0</v>
      </c>
      <c r="F100" s="31">
        <v>0</v>
      </c>
      <c r="H100" s="42">
        <f t="shared" si="4"/>
        <v>3000</v>
      </c>
      <c r="I100" s="26">
        <f t="shared" si="4"/>
        <v>3000</v>
      </c>
      <c r="J100" s="26">
        <f t="shared" si="4"/>
        <v>0</v>
      </c>
      <c r="K100" s="26">
        <f t="shared" si="4"/>
        <v>0</v>
      </c>
      <c r="L100" s="6">
        <f t="shared" si="5"/>
        <v>0</v>
      </c>
      <c r="M100" s="6">
        <f t="shared" si="6"/>
        <v>0</v>
      </c>
    </row>
    <row r="101" spans="1:13" ht="12.75" hidden="1" customHeight="1">
      <c r="A101" s="43" t="s">
        <v>162</v>
      </c>
      <c r="B101" s="44" t="s">
        <v>163</v>
      </c>
      <c r="C101" s="41">
        <v>0</v>
      </c>
      <c r="D101" s="30">
        <v>0</v>
      </c>
      <c r="E101" s="30">
        <v>0</v>
      </c>
      <c r="F101" s="31">
        <v>0</v>
      </c>
      <c r="H101" s="42">
        <f t="shared" si="4"/>
        <v>0</v>
      </c>
      <c r="I101" s="26">
        <f t="shared" si="4"/>
        <v>0</v>
      </c>
      <c r="J101" s="26">
        <f t="shared" si="4"/>
        <v>0</v>
      </c>
      <c r="K101" s="26">
        <f t="shared" si="4"/>
        <v>0</v>
      </c>
      <c r="L101" s="6">
        <f t="shared" si="5"/>
        <v>0</v>
      </c>
      <c r="M101" s="6">
        <f t="shared" si="6"/>
        <v>0</v>
      </c>
    </row>
    <row r="102" spans="1:13">
      <c r="A102" s="27"/>
      <c r="B102" s="28"/>
      <c r="C102" s="29"/>
      <c r="D102" s="30"/>
      <c r="E102" s="30"/>
      <c r="F102" s="31"/>
      <c r="H102" s="26">
        <f t="shared" si="4"/>
        <v>0</v>
      </c>
      <c r="I102" s="26">
        <f t="shared" si="4"/>
        <v>0</v>
      </c>
      <c r="J102" s="26">
        <f t="shared" si="4"/>
        <v>0</v>
      </c>
      <c r="K102" s="26">
        <f t="shared" si="4"/>
        <v>0</v>
      </c>
      <c r="L102" s="6">
        <f t="shared" si="5"/>
        <v>0</v>
      </c>
      <c r="M102" s="6">
        <f t="shared" si="6"/>
        <v>0</v>
      </c>
    </row>
    <row r="103" spans="1:13" s="36" customFormat="1">
      <c r="A103" s="32" t="s">
        <v>164</v>
      </c>
      <c r="B103" s="33" t="s">
        <v>165</v>
      </c>
      <c r="C103" s="34">
        <v>43369000</v>
      </c>
      <c r="D103" s="34">
        <v>4764000</v>
      </c>
      <c r="E103" s="34">
        <v>90000</v>
      </c>
      <c r="F103" s="35">
        <v>38515000</v>
      </c>
      <c r="H103" s="37">
        <f t="shared" si="4"/>
        <v>43369</v>
      </c>
      <c r="I103" s="37">
        <f t="shared" si="4"/>
        <v>4764</v>
      </c>
      <c r="J103" s="37">
        <f t="shared" si="4"/>
        <v>90</v>
      </c>
      <c r="K103" s="37">
        <f t="shared" si="4"/>
        <v>38515</v>
      </c>
      <c r="L103" s="38">
        <f t="shared" si="5"/>
        <v>0</v>
      </c>
      <c r="M103" s="38">
        <f t="shared" si="6"/>
        <v>0</v>
      </c>
    </row>
    <row r="104" spans="1:13">
      <c r="A104" s="27" t="s">
        <v>166</v>
      </c>
      <c r="B104" s="28" t="s">
        <v>167</v>
      </c>
      <c r="C104" s="41">
        <v>4000000</v>
      </c>
      <c r="D104" s="30">
        <v>1000000</v>
      </c>
      <c r="E104" s="30">
        <v>0</v>
      </c>
      <c r="F104" s="31">
        <v>3000000</v>
      </c>
      <c r="G104" s="11"/>
      <c r="H104" s="42">
        <f t="shared" si="4"/>
        <v>4000</v>
      </c>
      <c r="I104" s="26">
        <f t="shared" si="4"/>
        <v>1000</v>
      </c>
      <c r="J104" s="26">
        <f t="shared" si="4"/>
        <v>0</v>
      </c>
      <c r="K104" s="26">
        <f t="shared" si="4"/>
        <v>3000</v>
      </c>
      <c r="L104" s="6">
        <f t="shared" si="5"/>
        <v>0</v>
      </c>
      <c r="M104" s="6">
        <f t="shared" si="6"/>
        <v>0</v>
      </c>
    </row>
    <row r="105" spans="1:13" ht="12.75" hidden="1" customHeight="1">
      <c r="A105" s="43" t="s">
        <v>168</v>
      </c>
      <c r="B105" s="44" t="s">
        <v>169</v>
      </c>
      <c r="C105" s="41">
        <v>0</v>
      </c>
      <c r="D105" s="30">
        <v>0</v>
      </c>
      <c r="E105" s="30">
        <v>0</v>
      </c>
      <c r="F105" s="31">
        <v>0</v>
      </c>
      <c r="H105" s="42">
        <f t="shared" si="4"/>
        <v>0</v>
      </c>
      <c r="I105" s="26">
        <f t="shared" si="4"/>
        <v>0</v>
      </c>
      <c r="J105" s="26">
        <f t="shared" si="4"/>
        <v>0</v>
      </c>
      <c r="K105" s="26">
        <f t="shared" si="4"/>
        <v>0</v>
      </c>
      <c r="L105" s="6">
        <f t="shared" si="5"/>
        <v>0</v>
      </c>
      <c r="M105" s="6">
        <f t="shared" si="6"/>
        <v>0</v>
      </c>
    </row>
    <row r="106" spans="1:13" hidden="1">
      <c r="A106" s="27" t="s">
        <v>170</v>
      </c>
      <c r="B106" s="28" t="s">
        <v>171</v>
      </c>
      <c r="C106" s="41">
        <v>0</v>
      </c>
      <c r="D106" s="30">
        <v>0</v>
      </c>
      <c r="E106" s="30">
        <v>0</v>
      </c>
      <c r="F106" s="31">
        <v>0</v>
      </c>
      <c r="H106" s="42">
        <f t="shared" si="4"/>
        <v>0</v>
      </c>
      <c r="I106" s="26">
        <f t="shared" si="4"/>
        <v>0</v>
      </c>
      <c r="J106" s="26">
        <f t="shared" si="4"/>
        <v>0</v>
      </c>
      <c r="K106" s="26">
        <f t="shared" si="4"/>
        <v>0</v>
      </c>
      <c r="L106" s="6">
        <f t="shared" si="5"/>
        <v>0</v>
      </c>
      <c r="M106" s="6">
        <f t="shared" si="6"/>
        <v>0</v>
      </c>
    </row>
    <row r="107" spans="1:13" ht="25.5" customHeight="1">
      <c r="A107" s="27" t="s">
        <v>172</v>
      </c>
      <c r="B107" s="28" t="s">
        <v>173</v>
      </c>
      <c r="C107" s="41">
        <v>8920000</v>
      </c>
      <c r="D107" s="30">
        <v>500000</v>
      </c>
      <c r="E107" s="30">
        <v>0</v>
      </c>
      <c r="F107" s="31">
        <v>8420000</v>
      </c>
      <c r="H107" s="42">
        <f t="shared" si="4"/>
        <v>8920</v>
      </c>
      <c r="I107" s="26">
        <f t="shared" si="4"/>
        <v>500</v>
      </c>
      <c r="J107" s="26">
        <f t="shared" si="4"/>
        <v>0</v>
      </c>
      <c r="K107" s="26">
        <f t="shared" si="4"/>
        <v>8420</v>
      </c>
      <c r="L107" s="6">
        <f t="shared" si="5"/>
        <v>0</v>
      </c>
      <c r="M107" s="6">
        <f t="shared" si="6"/>
        <v>0</v>
      </c>
    </row>
    <row r="108" spans="1:13">
      <c r="A108" s="27" t="s">
        <v>174</v>
      </c>
      <c r="B108" s="28" t="s">
        <v>175</v>
      </c>
      <c r="C108" s="41">
        <v>300000</v>
      </c>
      <c r="D108" s="30">
        <v>0</v>
      </c>
      <c r="E108" s="30">
        <v>0</v>
      </c>
      <c r="F108" s="31">
        <v>300000</v>
      </c>
      <c r="H108" s="42">
        <f t="shared" si="4"/>
        <v>300</v>
      </c>
      <c r="I108" s="26">
        <f t="shared" si="4"/>
        <v>0</v>
      </c>
      <c r="J108" s="26">
        <f t="shared" si="4"/>
        <v>0</v>
      </c>
      <c r="K108" s="26">
        <f t="shared" si="4"/>
        <v>300</v>
      </c>
      <c r="L108" s="6">
        <f t="shared" si="5"/>
        <v>0</v>
      </c>
      <c r="M108" s="6">
        <f t="shared" si="6"/>
        <v>0</v>
      </c>
    </row>
    <row r="109" spans="1:13" ht="25.5">
      <c r="A109" s="27" t="s">
        <v>176</v>
      </c>
      <c r="B109" s="28" t="s">
        <v>177</v>
      </c>
      <c r="C109" s="41">
        <v>2670000</v>
      </c>
      <c r="D109" s="30">
        <v>340000</v>
      </c>
      <c r="E109" s="30">
        <v>0</v>
      </c>
      <c r="F109" s="31">
        <v>2330000</v>
      </c>
      <c r="H109" s="42">
        <f t="shared" si="4"/>
        <v>2670</v>
      </c>
      <c r="I109" s="26">
        <f t="shared" si="4"/>
        <v>340</v>
      </c>
      <c r="J109" s="26">
        <f t="shared" si="4"/>
        <v>0</v>
      </c>
      <c r="K109" s="26">
        <f t="shared" si="4"/>
        <v>2330</v>
      </c>
      <c r="L109" s="6">
        <f t="shared" si="5"/>
        <v>0</v>
      </c>
      <c r="M109" s="6">
        <f t="shared" si="6"/>
        <v>0</v>
      </c>
    </row>
    <row r="110" spans="1:13" ht="25.5">
      <c r="A110" s="27" t="s">
        <v>178</v>
      </c>
      <c r="B110" s="28" t="s">
        <v>179</v>
      </c>
      <c r="C110" s="41">
        <v>19380000</v>
      </c>
      <c r="D110" s="30">
        <v>710000</v>
      </c>
      <c r="E110" s="30">
        <v>0</v>
      </c>
      <c r="F110" s="31">
        <v>18670000</v>
      </c>
      <c r="H110" s="42">
        <f t="shared" si="4"/>
        <v>19380</v>
      </c>
      <c r="I110" s="26">
        <f t="shared" si="4"/>
        <v>710</v>
      </c>
      <c r="J110" s="26">
        <f t="shared" si="4"/>
        <v>0</v>
      </c>
      <c r="K110" s="26">
        <f t="shared" si="4"/>
        <v>18670</v>
      </c>
      <c r="L110" s="6">
        <f t="shared" si="5"/>
        <v>0</v>
      </c>
      <c r="M110" s="6">
        <f t="shared" si="6"/>
        <v>0</v>
      </c>
    </row>
    <row r="111" spans="1:13" ht="26.25" customHeight="1">
      <c r="A111" s="27" t="s">
        <v>180</v>
      </c>
      <c r="B111" s="28" t="s">
        <v>181</v>
      </c>
      <c r="C111" s="41">
        <v>7175000</v>
      </c>
      <c r="D111" s="30">
        <v>1790000</v>
      </c>
      <c r="E111" s="30">
        <v>90000</v>
      </c>
      <c r="F111" s="31">
        <v>5295000</v>
      </c>
      <c r="H111" s="42">
        <f t="shared" si="4"/>
        <v>7175</v>
      </c>
      <c r="I111" s="26">
        <f t="shared" si="4"/>
        <v>1790</v>
      </c>
      <c r="J111" s="26">
        <f t="shared" si="4"/>
        <v>90</v>
      </c>
      <c r="K111" s="26">
        <f t="shared" si="4"/>
        <v>5295</v>
      </c>
      <c r="L111" s="6">
        <f t="shared" si="5"/>
        <v>0</v>
      </c>
      <c r="M111" s="6">
        <f t="shared" si="6"/>
        <v>0</v>
      </c>
    </row>
    <row r="112" spans="1:13">
      <c r="A112" s="27" t="s">
        <v>182</v>
      </c>
      <c r="B112" s="28" t="s">
        <v>183</v>
      </c>
      <c r="C112" s="41">
        <v>924000</v>
      </c>
      <c r="D112" s="30">
        <v>424000</v>
      </c>
      <c r="E112" s="30">
        <v>0</v>
      </c>
      <c r="F112" s="31">
        <v>500000</v>
      </c>
      <c r="H112" s="42">
        <f t="shared" si="4"/>
        <v>924</v>
      </c>
      <c r="I112" s="26">
        <f t="shared" si="4"/>
        <v>424</v>
      </c>
      <c r="J112" s="26">
        <f t="shared" si="4"/>
        <v>0</v>
      </c>
      <c r="K112" s="26">
        <f t="shared" si="4"/>
        <v>500</v>
      </c>
      <c r="L112" s="6">
        <f t="shared" si="5"/>
        <v>0</v>
      </c>
      <c r="M112" s="6">
        <f t="shared" si="6"/>
        <v>0</v>
      </c>
    </row>
    <row r="113" spans="1:13">
      <c r="A113" s="27"/>
      <c r="B113" s="28"/>
      <c r="C113" s="29"/>
      <c r="D113" s="30"/>
      <c r="E113" s="30"/>
      <c r="F113" s="31"/>
      <c r="H113" s="26">
        <f t="shared" si="4"/>
        <v>0</v>
      </c>
      <c r="I113" s="26">
        <f t="shared" si="4"/>
        <v>0</v>
      </c>
      <c r="J113" s="26">
        <f t="shared" si="4"/>
        <v>0</v>
      </c>
      <c r="K113" s="26">
        <f t="shared" si="4"/>
        <v>0</v>
      </c>
      <c r="L113" s="6">
        <f t="shared" si="5"/>
        <v>0</v>
      </c>
      <c r="M113" s="6">
        <f t="shared" si="6"/>
        <v>0</v>
      </c>
    </row>
    <row r="114" spans="1:13" s="36" customFormat="1">
      <c r="A114" s="32" t="s">
        <v>184</v>
      </c>
      <c r="B114" s="33" t="s">
        <v>185</v>
      </c>
      <c r="C114" s="34">
        <v>175000</v>
      </c>
      <c r="D114" s="34">
        <v>0</v>
      </c>
      <c r="E114" s="34">
        <v>0</v>
      </c>
      <c r="F114" s="35">
        <v>175000</v>
      </c>
      <c r="H114" s="37">
        <f t="shared" si="4"/>
        <v>175</v>
      </c>
      <c r="I114" s="37">
        <f t="shared" si="4"/>
        <v>0</v>
      </c>
      <c r="J114" s="37">
        <f t="shared" si="4"/>
        <v>0</v>
      </c>
      <c r="K114" s="37">
        <f t="shared" si="4"/>
        <v>175</v>
      </c>
      <c r="L114" s="38">
        <f t="shared" si="5"/>
        <v>0</v>
      </c>
      <c r="M114" s="38">
        <f t="shared" si="6"/>
        <v>0</v>
      </c>
    </row>
    <row r="115" spans="1:13" ht="12.75" hidden="1" customHeight="1">
      <c r="A115" s="43" t="s">
        <v>186</v>
      </c>
      <c r="B115" s="44" t="s">
        <v>187</v>
      </c>
      <c r="C115" s="41">
        <v>0</v>
      </c>
      <c r="D115" s="30">
        <v>0</v>
      </c>
      <c r="E115" s="30">
        <v>0</v>
      </c>
      <c r="F115" s="31">
        <v>0</v>
      </c>
      <c r="H115" s="42">
        <f t="shared" si="4"/>
        <v>0</v>
      </c>
      <c r="I115" s="26">
        <f t="shared" si="4"/>
        <v>0</v>
      </c>
      <c r="J115" s="26">
        <f t="shared" si="4"/>
        <v>0</v>
      </c>
      <c r="K115" s="26">
        <f t="shared" si="4"/>
        <v>0</v>
      </c>
      <c r="L115" s="6">
        <f t="shared" si="5"/>
        <v>0</v>
      </c>
      <c r="M115" s="6">
        <f t="shared" si="6"/>
        <v>0</v>
      </c>
    </row>
    <row r="116" spans="1:13" ht="12.75" hidden="1" customHeight="1">
      <c r="A116" s="43" t="s">
        <v>188</v>
      </c>
      <c r="B116" s="44" t="s">
        <v>189</v>
      </c>
      <c r="C116" s="41">
        <v>0</v>
      </c>
      <c r="D116" s="30">
        <v>0</v>
      </c>
      <c r="E116" s="30">
        <v>0</v>
      </c>
      <c r="F116" s="31">
        <v>0</v>
      </c>
      <c r="H116" s="42">
        <f t="shared" si="4"/>
        <v>0</v>
      </c>
      <c r="I116" s="26">
        <f t="shared" si="4"/>
        <v>0</v>
      </c>
      <c r="J116" s="26">
        <f t="shared" si="4"/>
        <v>0</v>
      </c>
      <c r="K116" s="26">
        <f t="shared" si="4"/>
        <v>0</v>
      </c>
      <c r="L116" s="6">
        <f t="shared" si="5"/>
        <v>0</v>
      </c>
      <c r="M116" s="6">
        <f t="shared" si="6"/>
        <v>0</v>
      </c>
    </row>
    <row r="117" spans="1:13" ht="12.75" hidden="1" customHeight="1">
      <c r="A117" s="43" t="s">
        <v>190</v>
      </c>
      <c r="B117" s="44" t="s">
        <v>191</v>
      </c>
      <c r="C117" s="41">
        <v>0</v>
      </c>
      <c r="D117" s="30">
        <v>0</v>
      </c>
      <c r="E117" s="30">
        <v>0</v>
      </c>
      <c r="F117" s="31">
        <v>0</v>
      </c>
      <c r="H117" s="42">
        <f t="shared" si="4"/>
        <v>0</v>
      </c>
      <c r="I117" s="26">
        <f t="shared" si="4"/>
        <v>0</v>
      </c>
      <c r="J117" s="26">
        <f t="shared" si="4"/>
        <v>0</v>
      </c>
      <c r="K117" s="26">
        <f t="shared" si="4"/>
        <v>0</v>
      </c>
      <c r="L117" s="6">
        <f t="shared" si="5"/>
        <v>0</v>
      </c>
      <c r="M117" s="6">
        <f t="shared" si="6"/>
        <v>0</v>
      </c>
    </row>
    <row r="118" spans="1:13">
      <c r="A118" s="27" t="s">
        <v>192</v>
      </c>
      <c r="B118" s="28" t="s">
        <v>193</v>
      </c>
      <c r="C118" s="41">
        <v>175000</v>
      </c>
      <c r="D118" s="30">
        <v>0</v>
      </c>
      <c r="E118" s="30">
        <v>0</v>
      </c>
      <c r="F118" s="31">
        <v>175000</v>
      </c>
      <c r="H118" s="42">
        <f t="shared" si="4"/>
        <v>175</v>
      </c>
      <c r="I118" s="26">
        <f t="shared" si="4"/>
        <v>0</v>
      </c>
      <c r="J118" s="26">
        <f t="shared" si="4"/>
        <v>0</v>
      </c>
      <c r="K118" s="26">
        <f t="shared" si="4"/>
        <v>175</v>
      </c>
      <c r="L118" s="6">
        <f t="shared" si="5"/>
        <v>0</v>
      </c>
      <c r="M118" s="6">
        <f t="shared" si="6"/>
        <v>0</v>
      </c>
    </row>
    <row r="119" spans="1:13">
      <c r="A119" s="27"/>
      <c r="B119" s="28"/>
      <c r="C119" s="29"/>
      <c r="D119" s="30"/>
      <c r="E119" s="30"/>
      <c r="F119" s="31"/>
      <c r="H119" s="26">
        <f t="shared" si="4"/>
        <v>0</v>
      </c>
      <c r="I119" s="26">
        <f t="shared" si="4"/>
        <v>0</v>
      </c>
      <c r="J119" s="26">
        <f t="shared" si="4"/>
        <v>0</v>
      </c>
      <c r="K119" s="26">
        <f t="shared" si="4"/>
        <v>0</v>
      </c>
      <c r="L119" s="6">
        <f t="shared" si="5"/>
        <v>0</v>
      </c>
      <c r="M119" s="6">
        <f t="shared" si="6"/>
        <v>0</v>
      </c>
    </row>
    <row r="120" spans="1:13" s="36" customFormat="1" ht="12.75" hidden="1" customHeight="1">
      <c r="A120" s="32" t="s">
        <v>194</v>
      </c>
      <c r="B120" s="33" t="s">
        <v>195</v>
      </c>
      <c r="C120" s="34">
        <v>0</v>
      </c>
      <c r="D120" s="34">
        <v>0</v>
      </c>
      <c r="E120" s="34">
        <v>0</v>
      </c>
      <c r="F120" s="35">
        <v>0</v>
      </c>
      <c r="H120" s="37">
        <f t="shared" si="4"/>
        <v>0</v>
      </c>
      <c r="I120" s="37">
        <f t="shared" si="4"/>
        <v>0</v>
      </c>
      <c r="J120" s="37">
        <f t="shared" si="4"/>
        <v>0</v>
      </c>
      <c r="K120" s="37">
        <f t="shared" si="4"/>
        <v>0</v>
      </c>
      <c r="L120" s="38">
        <f t="shared" si="5"/>
        <v>0</v>
      </c>
      <c r="M120" s="38">
        <f t="shared" si="6"/>
        <v>0</v>
      </c>
    </row>
    <row r="121" spans="1:13" ht="12.75" hidden="1" customHeight="1">
      <c r="A121" s="43" t="s">
        <v>196</v>
      </c>
      <c r="B121" s="44" t="s">
        <v>197</v>
      </c>
      <c r="C121" s="41">
        <v>0</v>
      </c>
      <c r="D121" s="30">
        <v>0</v>
      </c>
      <c r="E121" s="30">
        <v>0</v>
      </c>
      <c r="F121" s="31">
        <v>0</v>
      </c>
      <c r="H121" s="42">
        <f t="shared" si="4"/>
        <v>0</v>
      </c>
      <c r="I121" s="26">
        <f t="shared" si="4"/>
        <v>0</v>
      </c>
      <c r="J121" s="26">
        <f t="shared" si="4"/>
        <v>0</v>
      </c>
      <c r="K121" s="26">
        <f t="shared" si="4"/>
        <v>0</v>
      </c>
      <c r="L121" s="6">
        <f t="shared" si="5"/>
        <v>0</v>
      </c>
      <c r="M121" s="6">
        <f t="shared" si="6"/>
        <v>0</v>
      </c>
    </row>
    <row r="122" spans="1:13" ht="12.75" hidden="1" customHeight="1">
      <c r="A122" s="43" t="s">
        <v>198</v>
      </c>
      <c r="B122" s="44" t="s">
        <v>199</v>
      </c>
      <c r="C122" s="41">
        <v>0</v>
      </c>
      <c r="D122" s="30">
        <v>0</v>
      </c>
      <c r="E122" s="30">
        <v>0</v>
      </c>
      <c r="F122" s="31">
        <v>0</v>
      </c>
      <c r="H122" s="42">
        <f t="shared" si="4"/>
        <v>0</v>
      </c>
      <c r="I122" s="26">
        <f t="shared" si="4"/>
        <v>0</v>
      </c>
      <c r="J122" s="26">
        <f t="shared" si="4"/>
        <v>0</v>
      </c>
      <c r="K122" s="26">
        <f t="shared" si="4"/>
        <v>0</v>
      </c>
      <c r="L122" s="6">
        <f t="shared" si="5"/>
        <v>0</v>
      </c>
      <c r="M122" s="6">
        <f t="shared" si="6"/>
        <v>0</v>
      </c>
    </row>
    <row r="123" spans="1:13" ht="12.75" hidden="1" customHeight="1">
      <c r="A123" s="43" t="s">
        <v>200</v>
      </c>
      <c r="B123" s="44" t="s">
        <v>201</v>
      </c>
      <c r="C123" s="41">
        <v>0</v>
      </c>
      <c r="D123" s="30">
        <v>0</v>
      </c>
      <c r="E123" s="30">
        <v>0</v>
      </c>
      <c r="F123" s="31">
        <v>0</v>
      </c>
      <c r="H123" s="42">
        <f t="shared" si="4"/>
        <v>0</v>
      </c>
      <c r="I123" s="26">
        <f t="shared" si="4"/>
        <v>0</v>
      </c>
      <c r="J123" s="26">
        <f t="shared" si="4"/>
        <v>0</v>
      </c>
      <c r="K123" s="26">
        <f t="shared" si="4"/>
        <v>0</v>
      </c>
      <c r="L123" s="6">
        <f t="shared" si="5"/>
        <v>0</v>
      </c>
      <c r="M123" s="6">
        <f t="shared" si="6"/>
        <v>0</v>
      </c>
    </row>
    <row r="124" spans="1:13" ht="12.75" hidden="1" customHeight="1">
      <c r="A124" s="43" t="s">
        <v>202</v>
      </c>
      <c r="B124" s="44" t="s">
        <v>203</v>
      </c>
      <c r="C124" s="41">
        <v>0</v>
      </c>
      <c r="D124" s="30">
        <v>0</v>
      </c>
      <c r="E124" s="30">
        <v>0</v>
      </c>
      <c r="F124" s="31">
        <v>0</v>
      </c>
      <c r="H124" s="42">
        <f t="shared" si="4"/>
        <v>0</v>
      </c>
      <c r="I124" s="26">
        <f t="shared" si="4"/>
        <v>0</v>
      </c>
      <c r="J124" s="26">
        <f t="shared" si="4"/>
        <v>0</v>
      </c>
      <c r="K124" s="26">
        <f t="shared" si="4"/>
        <v>0</v>
      </c>
      <c r="L124" s="6">
        <f t="shared" si="5"/>
        <v>0</v>
      </c>
      <c r="M124" s="6">
        <f t="shared" si="6"/>
        <v>0</v>
      </c>
    </row>
    <row r="125" spans="1:13" ht="12.75" hidden="1" customHeight="1">
      <c r="A125" s="43" t="s">
        <v>204</v>
      </c>
      <c r="B125" s="44" t="s">
        <v>205</v>
      </c>
      <c r="C125" s="41">
        <v>0</v>
      </c>
      <c r="D125" s="30">
        <v>0</v>
      </c>
      <c r="E125" s="30">
        <v>0</v>
      </c>
      <c r="F125" s="31">
        <v>0</v>
      </c>
      <c r="H125" s="42">
        <f t="shared" si="4"/>
        <v>0</v>
      </c>
      <c r="I125" s="26">
        <f t="shared" si="4"/>
        <v>0</v>
      </c>
      <c r="J125" s="26">
        <f t="shared" si="4"/>
        <v>0</v>
      </c>
      <c r="K125" s="26">
        <f t="shared" si="4"/>
        <v>0</v>
      </c>
      <c r="L125" s="6">
        <f t="shared" si="5"/>
        <v>0</v>
      </c>
      <c r="M125" s="6">
        <f t="shared" si="6"/>
        <v>0</v>
      </c>
    </row>
    <row r="126" spans="1:13" ht="12.75" hidden="1" customHeight="1">
      <c r="A126" s="27" t="s">
        <v>206</v>
      </c>
      <c r="B126" s="28" t="s">
        <v>207</v>
      </c>
      <c r="C126" s="41">
        <v>0</v>
      </c>
      <c r="D126" s="30">
        <v>0</v>
      </c>
      <c r="E126" s="30">
        <v>0</v>
      </c>
      <c r="F126" s="31">
        <v>0</v>
      </c>
      <c r="H126" s="42">
        <f t="shared" si="4"/>
        <v>0</v>
      </c>
      <c r="I126" s="26">
        <f t="shared" si="4"/>
        <v>0</v>
      </c>
      <c r="J126" s="26">
        <f t="shared" si="4"/>
        <v>0</v>
      </c>
      <c r="K126" s="26">
        <f t="shared" si="4"/>
        <v>0</v>
      </c>
      <c r="L126" s="6">
        <f t="shared" si="5"/>
        <v>0</v>
      </c>
      <c r="M126" s="6">
        <f t="shared" si="6"/>
        <v>0</v>
      </c>
    </row>
    <row r="127" spans="1:13" ht="12.75" hidden="1" customHeight="1">
      <c r="A127" s="27"/>
      <c r="B127" s="28"/>
      <c r="C127" s="29"/>
      <c r="D127" s="30"/>
      <c r="E127" s="30"/>
      <c r="F127" s="31"/>
      <c r="H127" s="26">
        <f t="shared" si="4"/>
        <v>0</v>
      </c>
      <c r="I127" s="26">
        <f t="shared" si="4"/>
        <v>0</v>
      </c>
      <c r="J127" s="26">
        <f t="shared" si="4"/>
        <v>0</v>
      </c>
      <c r="K127" s="26">
        <f t="shared" si="4"/>
        <v>0</v>
      </c>
      <c r="L127" s="6">
        <f t="shared" si="5"/>
        <v>0</v>
      </c>
      <c r="M127" s="6">
        <f t="shared" si="6"/>
        <v>0</v>
      </c>
    </row>
    <row r="128" spans="1:13" s="36" customFormat="1">
      <c r="A128" s="32">
        <v>2</v>
      </c>
      <c r="B128" s="33" t="s">
        <v>208</v>
      </c>
      <c r="C128" s="34">
        <v>37169119</v>
      </c>
      <c r="D128" s="34">
        <v>15523763</v>
      </c>
      <c r="E128" s="34">
        <v>1366000</v>
      </c>
      <c r="F128" s="35">
        <v>20279356</v>
      </c>
      <c r="H128" s="37">
        <f t="shared" si="4"/>
        <v>37169.118999999999</v>
      </c>
      <c r="I128" s="37">
        <f t="shared" si="4"/>
        <v>15523.763000000001</v>
      </c>
      <c r="J128" s="37">
        <f t="shared" si="4"/>
        <v>1366</v>
      </c>
      <c r="K128" s="37">
        <f t="shared" si="4"/>
        <v>20279.356</v>
      </c>
      <c r="L128" s="38">
        <f t="shared" si="5"/>
        <v>0</v>
      </c>
      <c r="M128" s="38">
        <f t="shared" si="6"/>
        <v>0</v>
      </c>
    </row>
    <row r="129" spans="1:13" ht="12" customHeight="1">
      <c r="A129" s="27"/>
      <c r="B129" s="28"/>
      <c r="C129" s="29"/>
      <c r="D129" s="30"/>
      <c r="E129" s="30"/>
      <c r="F129" s="31"/>
      <c r="H129" s="26">
        <f t="shared" si="4"/>
        <v>0</v>
      </c>
      <c r="I129" s="26">
        <f t="shared" si="4"/>
        <v>0</v>
      </c>
      <c r="J129" s="26">
        <f t="shared" si="4"/>
        <v>0</v>
      </c>
      <c r="K129" s="26">
        <f t="shared" si="4"/>
        <v>0</v>
      </c>
      <c r="L129" s="6">
        <f t="shared" si="5"/>
        <v>0</v>
      </c>
      <c r="M129" s="6">
        <f t="shared" si="6"/>
        <v>0</v>
      </c>
    </row>
    <row r="130" spans="1:13" s="36" customFormat="1">
      <c r="A130" s="32" t="s">
        <v>209</v>
      </c>
      <c r="B130" s="33" t="s">
        <v>210</v>
      </c>
      <c r="C130" s="34">
        <v>7468260</v>
      </c>
      <c r="D130" s="34">
        <v>3063000</v>
      </c>
      <c r="E130" s="34">
        <v>170000</v>
      </c>
      <c r="F130" s="35">
        <v>4235260</v>
      </c>
      <c r="H130" s="37">
        <f t="shared" si="4"/>
        <v>7468.26</v>
      </c>
      <c r="I130" s="37">
        <f t="shared" si="4"/>
        <v>3063</v>
      </c>
      <c r="J130" s="37">
        <f t="shared" si="4"/>
        <v>170</v>
      </c>
      <c r="K130" s="37">
        <f t="shared" si="4"/>
        <v>4235.26</v>
      </c>
      <c r="L130" s="38">
        <f t="shared" si="5"/>
        <v>0</v>
      </c>
      <c r="M130" s="38">
        <f t="shared" si="6"/>
        <v>0</v>
      </c>
    </row>
    <row r="131" spans="1:13">
      <c r="A131" s="27" t="s">
        <v>211</v>
      </c>
      <c r="B131" s="28" t="s">
        <v>212</v>
      </c>
      <c r="C131" s="41">
        <v>1225000</v>
      </c>
      <c r="D131" s="30">
        <v>25000</v>
      </c>
      <c r="E131" s="30">
        <v>0</v>
      </c>
      <c r="F131" s="31">
        <v>1200000</v>
      </c>
      <c r="G131" s="11"/>
      <c r="H131" s="42">
        <f t="shared" si="4"/>
        <v>1225</v>
      </c>
      <c r="I131" s="26">
        <f t="shared" si="4"/>
        <v>25</v>
      </c>
      <c r="J131" s="26">
        <f t="shared" si="4"/>
        <v>0</v>
      </c>
      <c r="K131" s="26">
        <f t="shared" si="4"/>
        <v>1200</v>
      </c>
      <c r="L131" s="6">
        <f t="shared" si="5"/>
        <v>0</v>
      </c>
      <c r="M131" s="6">
        <f t="shared" si="6"/>
        <v>0</v>
      </c>
    </row>
    <row r="132" spans="1:13" ht="12.75" customHeight="1">
      <c r="A132" s="27" t="s">
        <v>213</v>
      </c>
      <c r="B132" s="28" t="s">
        <v>214</v>
      </c>
      <c r="C132" s="41">
        <v>810000</v>
      </c>
      <c r="D132" s="30">
        <v>80000</v>
      </c>
      <c r="E132" s="30">
        <v>0</v>
      </c>
      <c r="F132" s="31">
        <v>730000</v>
      </c>
      <c r="H132" s="42">
        <f t="shared" si="4"/>
        <v>810</v>
      </c>
      <c r="I132" s="26">
        <f t="shared" si="4"/>
        <v>80</v>
      </c>
      <c r="J132" s="26">
        <f t="shared" si="4"/>
        <v>0</v>
      </c>
      <c r="K132" s="26">
        <f t="shared" si="4"/>
        <v>730</v>
      </c>
      <c r="L132" s="6">
        <f t="shared" si="5"/>
        <v>0</v>
      </c>
      <c r="M132" s="6">
        <f t="shared" si="6"/>
        <v>0</v>
      </c>
    </row>
    <row r="133" spans="1:13" ht="12.75" hidden="1" customHeight="1">
      <c r="A133" s="43" t="s">
        <v>215</v>
      </c>
      <c r="B133" s="44" t="s">
        <v>216</v>
      </c>
      <c r="C133" s="41">
        <v>0</v>
      </c>
      <c r="D133" s="30">
        <v>0</v>
      </c>
      <c r="E133" s="30">
        <v>0</v>
      </c>
      <c r="F133" s="31">
        <v>0</v>
      </c>
      <c r="H133" s="42">
        <f t="shared" si="4"/>
        <v>0</v>
      </c>
      <c r="I133" s="26">
        <f t="shared" si="4"/>
        <v>0</v>
      </c>
      <c r="J133" s="26">
        <f t="shared" si="4"/>
        <v>0</v>
      </c>
      <c r="K133" s="26">
        <f t="shared" si="4"/>
        <v>0</v>
      </c>
      <c r="L133" s="6">
        <f t="shared" si="5"/>
        <v>0</v>
      </c>
      <c r="M133" s="6">
        <f t="shared" si="6"/>
        <v>0</v>
      </c>
    </row>
    <row r="134" spans="1:13">
      <c r="A134" s="27" t="s">
        <v>217</v>
      </c>
      <c r="B134" s="28" t="s">
        <v>218</v>
      </c>
      <c r="C134" s="41">
        <v>4213260</v>
      </c>
      <c r="D134" s="30">
        <v>1858000</v>
      </c>
      <c r="E134" s="30">
        <v>170000</v>
      </c>
      <c r="F134" s="31">
        <v>2185260</v>
      </c>
      <c r="H134" s="42">
        <f t="shared" si="4"/>
        <v>4213.26</v>
      </c>
      <c r="I134" s="26">
        <f t="shared" si="4"/>
        <v>1858</v>
      </c>
      <c r="J134" s="26">
        <f t="shared" si="4"/>
        <v>170</v>
      </c>
      <c r="K134" s="26">
        <f t="shared" si="4"/>
        <v>2185.2600000000002</v>
      </c>
      <c r="L134" s="6">
        <f t="shared" si="5"/>
        <v>0</v>
      </c>
      <c r="M134" s="6">
        <f t="shared" si="6"/>
        <v>0</v>
      </c>
    </row>
    <row r="135" spans="1:13" ht="12.75" customHeight="1">
      <c r="A135" s="27" t="s">
        <v>219</v>
      </c>
      <c r="B135" s="28" t="s">
        <v>220</v>
      </c>
      <c r="C135" s="41">
        <v>1220000</v>
      </c>
      <c r="D135" s="30">
        <v>1100000</v>
      </c>
      <c r="E135" s="30">
        <v>0</v>
      </c>
      <c r="F135" s="31">
        <v>120000</v>
      </c>
      <c r="H135" s="42">
        <f t="shared" si="4"/>
        <v>1220</v>
      </c>
      <c r="I135" s="26">
        <f t="shared" si="4"/>
        <v>1100</v>
      </c>
      <c r="J135" s="26">
        <f t="shared" si="4"/>
        <v>0</v>
      </c>
      <c r="K135" s="26">
        <f t="shared" si="4"/>
        <v>120</v>
      </c>
      <c r="L135" s="6">
        <f t="shared" si="5"/>
        <v>0</v>
      </c>
      <c r="M135" s="6">
        <f t="shared" si="6"/>
        <v>0</v>
      </c>
    </row>
    <row r="136" spans="1:13">
      <c r="A136" s="27"/>
      <c r="B136" s="28"/>
      <c r="C136" s="29"/>
      <c r="D136" s="30"/>
      <c r="E136" s="30"/>
      <c r="F136" s="31"/>
      <c r="H136" s="26">
        <f t="shared" si="4"/>
        <v>0</v>
      </c>
      <c r="I136" s="26">
        <f t="shared" si="4"/>
        <v>0</v>
      </c>
      <c r="J136" s="26">
        <f t="shared" si="4"/>
        <v>0</v>
      </c>
      <c r="K136" s="26">
        <f t="shared" si="4"/>
        <v>0</v>
      </c>
      <c r="L136" s="6">
        <f t="shared" si="5"/>
        <v>0</v>
      </c>
      <c r="M136" s="6">
        <f t="shared" si="6"/>
        <v>0</v>
      </c>
    </row>
    <row r="137" spans="1:13" s="36" customFormat="1">
      <c r="A137" s="32" t="s">
        <v>221</v>
      </c>
      <c r="B137" s="33" t="s">
        <v>222</v>
      </c>
      <c r="C137" s="34">
        <v>300000</v>
      </c>
      <c r="D137" s="34">
        <v>0</v>
      </c>
      <c r="E137" s="34">
        <v>50000</v>
      </c>
      <c r="F137" s="35">
        <v>250000</v>
      </c>
      <c r="H137" s="37">
        <f t="shared" si="4"/>
        <v>300</v>
      </c>
      <c r="I137" s="37">
        <f t="shared" si="4"/>
        <v>0</v>
      </c>
      <c r="J137" s="37">
        <f t="shared" si="4"/>
        <v>50</v>
      </c>
      <c r="K137" s="37">
        <f t="shared" si="4"/>
        <v>250</v>
      </c>
      <c r="L137" s="38">
        <f t="shared" si="5"/>
        <v>0</v>
      </c>
      <c r="M137" s="38">
        <f t="shared" si="6"/>
        <v>0</v>
      </c>
    </row>
    <row r="138" spans="1:13" ht="12.75" hidden="1" customHeight="1">
      <c r="A138" s="43" t="s">
        <v>223</v>
      </c>
      <c r="B138" s="44" t="s">
        <v>224</v>
      </c>
      <c r="C138" s="41">
        <v>0</v>
      </c>
      <c r="D138" s="30">
        <v>0</v>
      </c>
      <c r="E138" s="30">
        <v>0</v>
      </c>
      <c r="F138" s="31">
        <v>0</v>
      </c>
      <c r="H138" s="42">
        <f t="shared" si="4"/>
        <v>0</v>
      </c>
      <c r="I138" s="26">
        <f t="shared" si="4"/>
        <v>0</v>
      </c>
      <c r="J138" s="26">
        <f t="shared" si="4"/>
        <v>0</v>
      </c>
      <c r="K138" s="26">
        <f t="shared" ref="K138:K201" si="7">+F138/1000</f>
        <v>0</v>
      </c>
      <c r="L138" s="6">
        <f t="shared" si="5"/>
        <v>0</v>
      </c>
      <c r="M138" s="6">
        <f t="shared" si="6"/>
        <v>0</v>
      </c>
    </row>
    <row r="139" spans="1:13" ht="15" hidden="1" customHeight="1">
      <c r="A139" s="27" t="s">
        <v>225</v>
      </c>
      <c r="B139" s="28" t="s">
        <v>226</v>
      </c>
      <c r="C139" s="41">
        <v>0</v>
      </c>
      <c r="D139" s="30">
        <v>0</v>
      </c>
      <c r="E139" s="30">
        <v>0</v>
      </c>
      <c r="F139" s="31">
        <v>0</v>
      </c>
      <c r="H139" s="42">
        <f t="shared" ref="H139:K202" si="8">+C139/1000</f>
        <v>0</v>
      </c>
      <c r="I139" s="26">
        <f t="shared" si="8"/>
        <v>0</v>
      </c>
      <c r="J139" s="26">
        <f t="shared" si="8"/>
        <v>0</v>
      </c>
      <c r="K139" s="26">
        <f t="shared" si="7"/>
        <v>0</v>
      </c>
      <c r="L139" s="6">
        <f t="shared" si="5"/>
        <v>0</v>
      </c>
      <c r="M139" s="6">
        <f t="shared" si="6"/>
        <v>0</v>
      </c>
    </row>
    <row r="140" spans="1:13">
      <c r="A140" s="27" t="s">
        <v>227</v>
      </c>
      <c r="B140" s="28" t="s">
        <v>228</v>
      </c>
      <c r="C140" s="41">
        <v>300000</v>
      </c>
      <c r="D140" s="30">
        <v>0</v>
      </c>
      <c r="E140" s="30">
        <v>50000</v>
      </c>
      <c r="F140" s="31">
        <v>250000</v>
      </c>
      <c r="H140" s="42">
        <f t="shared" si="8"/>
        <v>300</v>
      </c>
      <c r="I140" s="26">
        <f t="shared" si="8"/>
        <v>0</v>
      </c>
      <c r="J140" s="26">
        <f t="shared" si="8"/>
        <v>50</v>
      </c>
      <c r="K140" s="26">
        <f t="shared" si="7"/>
        <v>250</v>
      </c>
      <c r="L140" s="6">
        <f t="shared" ref="L140:L203" si="9">SUM(I140:K140)-H140</f>
        <v>0</v>
      </c>
      <c r="M140" s="6">
        <f t="shared" ref="M140:M203" si="10">+H140-C140/1000</f>
        <v>0</v>
      </c>
    </row>
    <row r="141" spans="1:13" ht="12.75" hidden="1" customHeight="1">
      <c r="A141" s="43" t="s">
        <v>229</v>
      </c>
      <c r="B141" s="44" t="s">
        <v>230</v>
      </c>
      <c r="C141" s="41">
        <v>0</v>
      </c>
      <c r="D141" s="30">
        <v>0</v>
      </c>
      <c r="E141" s="30">
        <v>0</v>
      </c>
      <c r="F141" s="31">
        <v>0</v>
      </c>
      <c r="H141" s="42">
        <f t="shared" si="8"/>
        <v>0</v>
      </c>
      <c r="I141" s="26">
        <f t="shared" si="8"/>
        <v>0</v>
      </c>
      <c r="J141" s="26">
        <f t="shared" si="8"/>
        <v>0</v>
      </c>
      <c r="K141" s="26">
        <f t="shared" si="7"/>
        <v>0</v>
      </c>
      <c r="L141" s="6">
        <f t="shared" si="9"/>
        <v>0</v>
      </c>
      <c r="M141" s="6">
        <f t="shared" si="10"/>
        <v>0</v>
      </c>
    </row>
    <row r="142" spans="1:13">
      <c r="A142" s="27"/>
      <c r="B142" s="49"/>
      <c r="C142" s="29"/>
      <c r="D142" s="30"/>
      <c r="E142" s="30"/>
      <c r="F142" s="31"/>
      <c r="H142" s="26">
        <f t="shared" si="8"/>
        <v>0</v>
      </c>
      <c r="I142" s="26">
        <f t="shared" si="8"/>
        <v>0</v>
      </c>
      <c r="J142" s="26">
        <f t="shared" si="8"/>
        <v>0</v>
      </c>
      <c r="K142" s="26">
        <f t="shared" si="7"/>
        <v>0</v>
      </c>
      <c r="L142" s="6">
        <f t="shared" si="9"/>
        <v>0</v>
      </c>
      <c r="M142" s="6">
        <f t="shared" si="10"/>
        <v>0</v>
      </c>
    </row>
    <row r="143" spans="1:13" s="36" customFormat="1" ht="25.5" customHeight="1">
      <c r="A143" s="32" t="s">
        <v>231</v>
      </c>
      <c r="B143" s="33" t="s">
        <v>232</v>
      </c>
      <c r="C143" s="34">
        <v>8575000</v>
      </c>
      <c r="D143" s="34">
        <v>150000</v>
      </c>
      <c r="E143" s="34">
        <v>0</v>
      </c>
      <c r="F143" s="35">
        <v>8425000</v>
      </c>
      <c r="H143" s="37">
        <f t="shared" si="8"/>
        <v>8575</v>
      </c>
      <c r="I143" s="37">
        <f t="shared" si="8"/>
        <v>150</v>
      </c>
      <c r="J143" s="37">
        <f t="shared" si="8"/>
        <v>0</v>
      </c>
      <c r="K143" s="37">
        <f t="shared" si="7"/>
        <v>8425</v>
      </c>
      <c r="L143" s="38">
        <f t="shared" si="9"/>
        <v>0</v>
      </c>
      <c r="M143" s="38">
        <f t="shared" si="10"/>
        <v>0</v>
      </c>
    </row>
    <row r="144" spans="1:13">
      <c r="A144" s="27" t="s">
        <v>233</v>
      </c>
      <c r="B144" s="28" t="s">
        <v>234</v>
      </c>
      <c r="C144" s="41">
        <v>350000</v>
      </c>
      <c r="D144" s="30">
        <v>0</v>
      </c>
      <c r="E144" s="30">
        <v>0</v>
      </c>
      <c r="F144" s="31">
        <v>350000</v>
      </c>
      <c r="G144" s="11"/>
      <c r="H144" s="42">
        <f t="shared" si="8"/>
        <v>350</v>
      </c>
      <c r="I144" s="26">
        <f t="shared" si="8"/>
        <v>0</v>
      </c>
      <c r="J144" s="26">
        <f t="shared" si="8"/>
        <v>0</v>
      </c>
      <c r="K144" s="26">
        <f t="shared" si="7"/>
        <v>350</v>
      </c>
      <c r="L144" s="6">
        <f t="shared" si="9"/>
        <v>0</v>
      </c>
      <c r="M144" s="6">
        <f t="shared" si="10"/>
        <v>0</v>
      </c>
    </row>
    <row r="145" spans="1:13">
      <c r="A145" s="27" t="s">
        <v>235</v>
      </c>
      <c r="B145" s="28" t="s">
        <v>236</v>
      </c>
      <c r="C145" s="41">
        <v>100000</v>
      </c>
      <c r="D145" s="30">
        <v>0</v>
      </c>
      <c r="E145" s="30">
        <v>0</v>
      </c>
      <c r="F145" s="31">
        <v>100000</v>
      </c>
      <c r="H145" s="42">
        <f t="shared" si="8"/>
        <v>100</v>
      </c>
      <c r="I145" s="26">
        <f t="shared" si="8"/>
        <v>0</v>
      </c>
      <c r="J145" s="26">
        <f t="shared" si="8"/>
        <v>0</v>
      </c>
      <c r="K145" s="26">
        <f t="shared" si="7"/>
        <v>100</v>
      </c>
      <c r="L145" s="6">
        <f t="shared" si="9"/>
        <v>0</v>
      </c>
      <c r="M145" s="6">
        <f t="shared" si="10"/>
        <v>0</v>
      </c>
    </row>
    <row r="146" spans="1:13">
      <c r="A146" s="27" t="s">
        <v>237</v>
      </c>
      <c r="B146" s="28" t="s">
        <v>238</v>
      </c>
      <c r="C146" s="41">
        <v>100000</v>
      </c>
      <c r="D146" s="30">
        <v>0</v>
      </c>
      <c r="E146" s="30">
        <v>0</v>
      </c>
      <c r="F146" s="31">
        <v>100000</v>
      </c>
      <c r="H146" s="42">
        <f t="shared" si="8"/>
        <v>100</v>
      </c>
      <c r="I146" s="26">
        <f t="shared" si="8"/>
        <v>0</v>
      </c>
      <c r="J146" s="26">
        <f t="shared" si="8"/>
        <v>0</v>
      </c>
      <c r="K146" s="26">
        <f t="shared" si="7"/>
        <v>100</v>
      </c>
      <c r="L146" s="6">
        <f t="shared" si="9"/>
        <v>0</v>
      </c>
      <c r="M146" s="6">
        <f t="shared" si="10"/>
        <v>0</v>
      </c>
    </row>
    <row r="147" spans="1:13" ht="25.5" customHeight="1">
      <c r="A147" s="27" t="s">
        <v>239</v>
      </c>
      <c r="B147" s="28" t="s">
        <v>240</v>
      </c>
      <c r="C147" s="41">
        <v>4600000</v>
      </c>
      <c r="D147" s="30">
        <v>100000</v>
      </c>
      <c r="E147" s="30">
        <v>0</v>
      </c>
      <c r="F147" s="31">
        <v>4500000</v>
      </c>
      <c r="H147" s="42">
        <f t="shared" si="8"/>
        <v>4600</v>
      </c>
      <c r="I147" s="26">
        <f t="shared" si="8"/>
        <v>100</v>
      </c>
      <c r="J147" s="26">
        <f t="shared" si="8"/>
        <v>0</v>
      </c>
      <c r="K147" s="26">
        <f t="shared" si="7"/>
        <v>4500</v>
      </c>
      <c r="L147" s="6">
        <f t="shared" si="9"/>
        <v>0</v>
      </c>
      <c r="M147" s="6">
        <f t="shared" si="10"/>
        <v>0</v>
      </c>
    </row>
    <row r="148" spans="1:13">
      <c r="A148" s="27" t="s">
        <v>241</v>
      </c>
      <c r="B148" s="28" t="s">
        <v>242</v>
      </c>
      <c r="C148" s="41">
        <v>1000000</v>
      </c>
      <c r="D148" s="30">
        <v>0</v>
      </c>
      <c r="E148" s="30">
        <v>0</v>
      </c>
      <c r="F148" s="31">
        <v>1000000</v>
      </c>
      <c r="H148" s="42">
        <f t="shared" si="8"/>
        <v>1000</v>
      </c>
      <c r="I148" s="26">
        <f t="shared" si="8"/>
        <v>0</v>
      </c>
      <c r="J148" s="26">
        <f t="shared" si="8"/>
        <v>0</v>
      </c>
      <c r="K148" s="26">
        <f t="shared" si="7"/>
        <v>1000</v>
      </c>
      <c r="L148" s="6">
        <f t="shared" si="9"/>
        <v>0</v>
      </c>
      <c r="M148" s="6">
        <f t="shared" si="10"/>
        <v>0</v>
      </c>
    </row>
    <row r="149" spans="1:13">
      <c r="A149" s="27" t="s">
        <v>243</v>
      </c>
      <c r="B149" s="28" t="s">
        <v>244</v>
      </c>
      <c r="C149" s="41">
        <v>225000</v>
      </c>
      <c r="D149" s="30">
        <v>50000</v>
      </c>
      <c r="E149" s="30">
        <v>0</v>
      </c>
      <c r="F149" s="31">
        <v>175000</v>
      </c>
      <c r="H149" s="42">
        <f t="shared" si="8"/>
        <v>225</v>
      </c>
      <c r="I149" s="26">
        <f t="shared" si="8"/>
        <v>50</v>
      </c>
      <c r="J149" s="26">
        <f t="shared" si="8"/>
        <v>0</v>
      </c>
      <c r="K149" s="26">
        <f t="shared" si="7"/>
        <v>175</v>
      </c>
      <c r="L149" s="6">
        <f t="shared" si="9"/>
        <v>0</v>
      </c>
      <c r="M149" s="6">
        <f t="shared" si="10"/>
        <v>0</v>
      </c>
    </row>
    <row r="150" spans="1:13" ht="25.5">
      <c r="A150" s="27" t="s">
        <v>245</v>
      </c>
      <c r="B150" s="28" t="s">
        <v>246</v>
      </c>
      <c r="C150" s="41">
        <v>2200000</v>
      </c>
      <c r="D150" s="30">
        <v>0</v>
      </c>
      <c r="E150" s="30">
        <v>0</v>
      </c>
      <c r="F150" s="31">
        <v>2200000</v>
      </c>
      <c r="H150" s="42">
        <f t="shared" si="8"/>
        <v>2200</v>
      </c>
      <c r="I150" s="26">
        <f t="shared" si="8"/>
        <v>0</v>
      </c>
      <c r="J150" s="26">
        <f t="shared" si="8"/>
        <v>0</v>
      </c>
      <c r="K150" s="26">
        <f t="shared" si="7"/>
        <v>2200</v>
      </c>
      <c r="L150" s="6">
        <f t="shared" si="9"/>
        <v>0</v>
      </c>
      <c r="M150" s="6">
        <f t="shared" si="10"/>
        <v>0</v>
      </c>
    </row>
    <row r="151" spans="1:13">
      <c r="A151" s="27"/>
      <c r="B151" s="28"/>
      <c r="C151" s="29"/>
      <c r="D151" s="30"/>
      <c r="E151" s="30"/>
      <c r="F151" s="31"/>
      <c r="H151" s="26">
        <f t="shared" si="8"/>
        <v>0</v>
      </c>
      <c r="I151" s="26">
        <f t="shared" si="8"/>
        <v>0</v>
      </c>
      <c r="J151" s="26">
        <f t="shared" si="8"/>
        <v>0</v>
      </c>
      <c r="K151" s="26">
        <f t="shared" si="7"/>
        <v>0</v>
      </c>
      <c r="L151" s="6">
        <f t="shared" si="9"/>
        <v>0</v>
      </c>
      <c r="M151" s="6">
        <f t="shared" si="10"/>
        <v>0</v>
      </c>
    </row>
    <row r="152" spans="1:13" ht="30" customHeight="1">
      <c r="A152" s="32" t="s">
        <v>247</v>
      </c>
      <c r="B152" s="33" t="s">
        <v>248</v>
      </c>
      <c r="C152" s="34">
        <v>4395393</v>
      </c>
      <c r="D152" s="34">
        <v>2085193</v>
      </c>
      <c r="E152" s="34">
        <v>0</v>
      </c>
      <c r="F152" s="35">
        <v>2310200</v>
      </c>
      <c r="H152" s="42">
        <f t="shared" si="8"/>
        <v>4395.393</v>
      </c>
      <c r="I152" s="42">
        <f t="shared" si="8"/>
        <v>2085.1930000000002</v>
      </c>
      <c r="J152" s="42">
        <f t="shared" si="8"/>
        <v>0</v>
      </c>
      <c r="K152" s="42">
        <f t="shared" si="7"/>
        <v>2310.1999999999998</v>
      </c>
      <c r="L152" s="6">
        <f t="shared" si="9"/>
        <v>0</v>
      </c>
      <c r="M152" s="6">
        <f t="shared" si="10"/>
        <v>0</v>
      </c>
    </row>
    <row r="153" spans="1:13">
      <c r="A153" s="27" t="s">
        <v>249</v>
      </c>
      <c r="B153" s="28" t="s">
        <v>250</v>
      </c>
      <c r="C153" s="41">
        <v>660000</v>
      </c>
      <c r="D153" s="30">
        <v>160000</v>
      </c>
      <c r="E153" s="30">
        <v>0</v>
      </c>
      <c r="F153" s="31">
        <v>500000</v>
      </c>
      <c r="H153" s="42">
        <f t="shared" si="8"/>
        <v>660</v>
      </c>
      <c r="I153" s="26">
        <f t="shared" si="8"/>
        <v>160</v>
      </c>
      <c r="J153" s="26">
        <f t="shared" si="8"/>
        <v>0</v>
      </c>
      <c r="K153" s="26">
        <f t="shared" si="7"/>
        <v>500</v>
      </c>
      <c r="L153" s="6">
        <f t="shared" si="9"/>
        <v>0</v>
      </c>
      <c r="M153" s="6">
        <f t="shared" si="10"/>
        <v>0</v>
      </c>
    </row>
    <row r="154" spans="1:13">
      <c r="A154" s="27" t="s">
        <v>251</v>
      </c>
      <c r="B154" s="28" t="s">
        <v>252</v>
      </c>
      <c r="C154" s="41">
        <v>3735393</v>
      </c>
      <c r="D154" s="30">
        <v>1925193</v>
      </c>
      <c r="E154" s="30">
        <v>0</v>
      </c>
      <c r="F154" s="31">
        <v>1810200</v>
      </c>
      <c r="H154" s="42">
        <f t="shared" si="8"/>
        <v>3735.393</v>
      </c>
      <c r="I154" s="26">
        <f t="shared" si="8"/>
        <v>1925.193</v>
      </c>
      <c r="J154" s="26">
        <f t="shared" si="8"/>
        <v>0</v>
      </c>
      <c r="K154" s="26">
        <f t="shared" si="7"/>
        <v>1810.2</v>
      </c>
      <c r="L154" s="6">
        <f t="shared" si="9"/>
        <v>0</v>
      </c>
      <c r="M154" s="6">
        <f t="shared" si="10"/>
        <v>0</v>
      </c>
    </row>
    <row r="155" spans="1:13" ht="12.75" customHeight="1">
      <c r="A155" s="43"/>
      <c r="B155" s="44"/>
      <c r="C155" s="29"/>
      <c r="D155" s="30"/>
      <c r="E155" s="30"/>
      <c r="F155" s="31"/>
      <c r="H155" s="26">
        <f t="shared" si="8"/>
        <v>0</v>
      </c>
      <c r="I155" s="26">
        <f t="shared" si="8"/>
        <v>0</v>
      </c>
      <c r="J155" s="26">
        <f t="shared" si="8"/>
        <v>0</v>
      </c>
      <c r="K155" s="26">
        <f t="shared" si="7"/>
        <v>0</v>
      </c>
      <c r="L155" s="6">
        <f t="shared" si="9"/>
        <v>0</v>
      </c>
      <c r="M155" s="6">
        <f t="shared" si="10"/>
        <v>0</v>
      </c>
    </row>
    <row r="156" spans="1:13" ht="12.75" hidden="1" customHeight="1">
      <c r="A156" s="32">
        <v>2.0499999999999998</v>
      </c>
      <c r="B156" s="33" t="s">
        <v>253</v>
      </c>
      <c r="C156" s="41">
        <v>0</v>
      </c>
      <c r="D156" s="41">
        <v>0</v>
      </c>
      <c r="E156" s="41">
        <v>0</v>
      </c>
      <c r="F156" s="48">
        <v>0</v>
      </c>
      <c r="H156" s="42">
        <f t="shared" si="8"/>
        <v>0</v>
      </c>
      <c r="I156" s="42">
        <f t="shared" si="8"/>
        <v>0</v>
      </c>
      <c r="J156" s="42">
        <f t="shared" si="8"/>
        <v>0</v>
      </c>
      <c r="K156" s="42">
        <f t="shared" si="7"/>
        <v>0</v>
      </c>
      <c r="L156" s="6">
        <f t="shared" si="9"/>
        <v>0</v>
      </c>
      <c r="M156" s="6">
        <f t="shared" si="10"/>
        <v>0</v>
      </c>
    </row>
    <row r="157" spans="1:13" ht="12.75" hidden="1" customHeight="1">
      <c r="A157" s="43" t="s">
        <v>254</v>
      </c>
      <c r="B157" s="44" t="s">
        <v>255</v>
      </c>
      <c r="C157" s="41">
        <v>0</v>
      </c>
      <c r="D157" s="30">
        <v>0</v>
      </c>
      <c r="E157" s="30">
        <v>0</v>
      </c>
      <c r="F157" s="31">
        <v>0</v>
      </c>
      <c r="H157" s="42">
        <f t="shared" si="8"/>
        <v>0</v>
      </c>
      <c r="I157" s="26">
        <f t="shared" si="8"/>
        <v>0</v>
      </c>
      <c r="J157" s="26">
        <f t="shared" si="8"/>
        <v>0</v>
      </c>
      <c r="K157" s="26">
        <f t="shared" si="7"/>
        <v>0</v>
      </c>
      <c r="L157" s="6">
        <f t="shared" si="9"/>
        <v>0</v>
      </c>
      <c r="M157" s="6">
        <f t="shared" si="10"/>
        <v>0</v>
      </c>
    </row>
    <row r="158" spans="1:13" ht="12.75" hidden="1" customHeight="1">
      <c r="A158" s="43" t="s">
        <v>256</v>
      </c>
      <c r="B158" s="44" t="s">
        <v>257</v>
      </c>
      <c r="C158" s="41">
        <v>0</v>
      </c>
      <c r="D158" s="30">
        <v>0</v>
      </c>
      <c r="E158" s="30">
        <v>0</v>
      </c>
      <c r="F158" s="31">
        <v>0</v>
      </c>
      <c r="H158" s="42">
        <f t="shared" si="8"/>
        <v>0</v>
      </c>
      <c r="I158" s="26">
        <f t="shared" si="8"/>
        <v>0</v>
      </c>
      <c r="J158" s="26">
        <f t="shared" si="8"/>
        <v>0</v>
      </c>
      <c r="K158" s="26">
        <f t="shared" si="7"/>
        <v>0</v>
      </c>
      <c r="L158" s="6">
        <f t="shared" si="9"/>
        <v>0</v>
      </c>
      <c r="M158" s="6">
        <f t="shared" si="10"/>
        <v>0</v>
      </c>
    </row>
    <row r="159" spans="1:13" ht="12.75" hidden="1" customHeight="1">
      <c r="A159" s="43" t="s">
        <v>258</v>
      </c>
      <c r="B159" s="44" t="s">
        <v>259</v>
      </c>
      <c r="C159" s="41">
        <v>0</v>
      </c>
      <c r="D159" s="30">
        <v>0</v>
      </c>
      <c r="E159" s="30">
        <v>0</v>
      </c>
      <c r="F159" s="31">
        <v>0</v>
      </c>
      <c r="H159" s="42">
        <f t="shared" si="8"/>
        <v>0</v>
      </c>
      <c r="I159" s="26">
        <f t="shared" si="8"/>
        <v>0</v>
      </c>
      <c r="J159" s="26">
        <f t="shared" si="8"/>
        <v>0</v>
      </c>
      <c r="K159" s="26">
        <f t="shared" si="7"/>
        <v>0</v>
      </c>
      <c r="L159" s="6">
        <f t="shared" si="9"/>
        <v>0</v>
      </c>
      <c r="M159" s="6">
        <f t="shared" si="10"/>
        <v>0</v>
      </c>
    </row>
    <row r="160" spans="1:13" ht="12.75" hidden="1" customHeight="1">
      <c r="A160" s="43" t="s">
        <v>260</v>
      </c>
      <c r="B160" s="44" t="s">
        <v>261</v>
      </c>
      <c r="C160" s="41">
        <v>0</v>
      </c>
      <c r="D160" s="30">
        <v>0</v>
      </c>
      <c r="E160" s="30">
        <v>0</v>
      </c>
      <c r="F160" s="31">
        <v>0</v>
      </c>
      <c r="H160" s="42">
        <f t="shared" si="8"/>
        <v>0</v>
      </c>
      <c r="I160" s="26">
        <f t="shared" si="8"/>
        <v>0</v>
      </c>
      <c r="J160" s="26">
        <f t="shared" si="8"/>
        <v>0</v>
      </c>
      <c r="K160" s="26">
        <f t="shared" si="7"/>
        <v>0</v>
      </c>
      <c r="L160" s="6">
        <f t="shared" si="9"/>
        <v>0</v>
      </c>
      <c r="M160" s="6">
        <f t="shared" si="10"/>
        <v>0</v>
      </c>
    </row>
    <row r="161" spans="1:13" ht="12.75" hidden="1" customHeight="1">
      <c r="A161" s="27"/>
      <c r="B161" s="28"/>
      <c r="C161" s="29"/>
      <c r="D161" s="30"/>
      <c r="E161" s="30"/>
      <c r="F161" s="31"/>
      <c r="H161" s="26">
        <f t="shared" si="8"/>
        <v>0</v>
      </c>
      <c r="I161" s="26">
        <f t="shared" si="8"/>
        <v>0</v>
      </c>
      <c r="J161" s="26">
        <f t="shared" si="8"/>
        <v>0</v>
      </c>
      <c r="K161" s="26">
        <f t="shared" si="7"/>
        <v>0</v>
      </c>
      <c r="L161" s="6">
        <f t="shared" si="9"/>
        <v>0</v>
      </c>
      <c r="M161" s="6">
        <f t="shared" si="10"/>
        <v>0</v>
      </c>
    </row>
    <row r="162" spans="1:13" s="36" customFormat="1" ht="12.75" customHeight="1">
      <c r="A162" s="32" t="s">
        <v>262</v>
      </c>
      <c r="B162" s="33" t="s">
        <v>263</v>
      </c>
      <c r="C162" s="34">
        <v>16430466</v>
      </c>
      <c r="D162" s="34">
        <v>10225570</v>
      </c>
      <c r="E162" s="34">
        <v>1146000</v>
      </c>
      <c r="F162" s="35">
        <v>5058896</v>
      </c>
      <c r="H162" s="37">
        <f t="shared" si="8"/>
        <v>16430.466</v>
      </c>
      <c r="I162" s="37">
        <f t="shared" si="8"/>
        <v>10225.57</v>
      </c>
      <c r="J162" s="37">
        <f t="shared" si="8"/>
        <v>1146</v>
      </c>
      <c r="K162" s="37">
        <f t="shared" si="7"/>
        <v>5058.8959999999997</v>
      </c>
      <c r="L162" s="38">
        <f t="shared" si="9"/>
        <v>0</v>
      </c>
      <c r="M162" s="38">
        <f t="shared" si="10"/>
        <v>0</v>
      </c>
    </row>
    <row r="163" spans="1:13">
      <c r="A163" s="27" t="s">
        <v>264</v>
      </c>
      <c r="B163" s="28" t="s">
        <v>265</v>
      </c>
      <c r="C163" s="41">
        <v>3696275</v>
      </c>
      <c r="D163" s="30">
        <v>2669570</v>
      </c>
      <c r="E163" s="30">
        <v>236000</v>
      </c>
      <c r="F163" s="31">
        <v>790705</v>
      </c>
      <c r="G163" s="11"/>
      <c r="H163" s="42">
        <f t="shared" si="8"/>
        <v>3696.2750000000001</v>
      </c>
      <c r="I163" s="26">
        <f t="shared" si="8"/>
        <v>2669.57</v>
      </c>
      <c r="J163" s="26">
        <f t="shared" si="8"/>
        <v>236</v>
      </c>
      <c r="K163" s="26">
        <f t="shared" si="7"/>
        <v>790.70500000000004</v>
      </c>
      <c r="L163" s="6">
        <f t="shared" si="9"/>
        <v>0</v>
      </c>
      <c r="M163" s="6">
        <f t="shared" si="10"/>
        <v>0</v>
      </c>
    </row>
    <row r="164" spans="1:13" ht="25.5">
      <c r="A164" s="27" t="s">
        <v>266</v>
      </c>
      <c r="B164" s="28" t="s">
        <v>267</v>
      </c>
      <c r="C164" s="41">
        <v>530000</v>
      </c>
      <c r="D164" s="30">
        <v>135000</v>
      </c>
      <c r="E164" s="30">
        <v>15000</v>
      </c>
      <c r="F164" s="31">
        <v>380000</v>
      </c>
      <c r="H164" s="42">
        <f t="shared" si="8"/>
        <v>530</v>
      </c>
      <c r="I164" s="26">
        <f t="shared" si="8"/>
        <v>135</v>
      </c>
      <c r="J164" s="26">
        <f t="shared" si="8"/>
        <v>15</v>
      </c>
      <c r="K164" s="26">
        <f t="shared" si="7"/>
        <v>380</v>
      </c>
      <c r="L164" s="6">
        <f t="shared" si="9"/>
        <v>0</v>
      </c>
      <c r="M164" s="6">
        <f t="shared" si="10"/>
        <v>0</v>
      </c>
    </row>
    <row r="165" spans="1:13">
      <c r="A165" s="27" t="s">
        <v>268</v>
      </c>
      <c r="B165" s="28" t="s">
        <v>269</v>
      </c>
      <c r="C165" s="41">
        <v>8218191</v>
      </c>
      <c r="D165" s="30">
        <v>5951000</v>
      </c>
      <c r="E165" s="30">
        <v>575000</v>
      </c>
      <c r="F165" s="31">
        <v>1692191</v>
      </c>
      <c r="H165" s="42">
        <f t="shared" si="8"/>
        <v>8218.1910000000007</v>
      </c>
      <c r="I165" s="26">
        <f t="shared" si="8"/>
        <v>5951</v>
      </c>
      <c r="J165" s="26">
        <f t="shared" si="8"/>
        <v>575</v>
      </c>
      <c r="K165" s="26">
        <f t="shared" si="7"/>
        <v>1692.191</v>
      </c>
      <c r="L165" s="6">
        <f t="shared" si="9"/>
        <v>0</v>
      </c>
      <c r="M165" s="6">
        <f t="shared" si="10"/>
        <v>0</v>
      </c>
    </row>
    <row r="166" spans="1:13">
      <c r="A166" s="27" t="s">
        <v>270</v>
      </c>
      <c r="B166" s="28" t="s">
        <v>271</v>
      </c>
      <c r="C166" s="41">
        <v>1970000</v>
      </c>
      <c r="D166" s="30">
        <v>1120000</v>
      </c>
      <c r="E166" s="30">
        <v>50000</v>
      </c>
      <c r="F166" s="31">
        <v>800000</v>
      </c>
      <c r="H166" s="42">
        <f t="shared" si="8"/>
        <v>1970</v>
      </c>
      <c r="I166" s="26">
        <f t="shared" si="8"/>
        <v>1120</v>
      </c>
      <c r="J166" s="26">
        <f t="shared" si="8"/>
        <v>50</v>
      </c>
      <c r="K166" s="26">
        <f t="shared" si="7"/>
        <v>800</v>
      </c>
      <c r="L166" s="6">
        <f t="shared" si="9"/>
        <v>0</v>
      </c>
      <c r="M166" s="6">
        <f t="shared" si="10"/>
        <v>0</v>
      </c>
    </row>
    <row r="167" spans="1:13">
      <c r="A167" s="27" t="s">
        <v>272</v>
      </c>
      <c r="B167" s="28" t="s">
        <v>273</v>
      </c>
      <c r="C167" s="41">
        <v>655000</v>
      </c>
      <c r="D167" s="30">
        <v>100000</v>
      </c>
      <c r="E167" s="30">
        <v>0</v>
      </c>
      <c r="F167" s="31">
        <v>555000</v>
      </c>
      <c r="H167" s="42">
        <f t="shared" si="8"/>
        <v>655</v>
      </c>
      <c r="I167" s="26">
        <f t="shared" si="8"/>
        <v>100</v>
      </c>
      <c r="J167" s="26">
        <f t="shared" si="8"/>
        <v>0</v>
      </c>
      <c r="K167" s="26">
        <f t="shared" si="7"/>
        <v>555</v>
      </c>
      <c r="L167" s="6">
        <f t="shared" si="9"/>
        <v>0</v>
      </c>
      <c r="M167" s="6">
        <f t="shared" si="10"/>
        <v>0</v>
      </c>
    </row>
    <row r="168" spans="1:13">
      <c r="A168" s="27" t="s">
        <v>274</v>
      </c>
      <c r="B168" s="28" t="s">
        <v>275</v>
      </c>
      <c r="C168" s="41">
        <v>500000</v>
      </c>
      <c r="D168" s="30">
        <v>250000</v>
      </c>
      <c r="E168" s="30">
        <v>0</v>
      </c>
      <c r="F168" s="31">
        <v>250000</v>
      </c>
      <c r="H168" s="42">
        <f t="shared" si="8"/>
        <v>500</v>
      </c>
      <c r="I168" s="26">
        <f t="shared" si="8"/>
        <v>250</v>
      </c>
      <c r="J168" s="26">
        <f t="shared" si="8"/>
        <v>0</v>
      </c>
      <c r="K168" s="26">
        <f t="shared" si="7"/>
        <v>250</v>
      </c>
      <c r="L168" s="6">
        <f t="shared" si="9"/>
        <v>0</v>
      </c>
      <c r="M168" s="6">
        <f t="shared" si="10"/>
        <v>0</v>
      </c>
    </row>
    <row r="169" spans="1:13">
      <c r="A169" s="27" t="s">
        <v>276</v>
      </c>
      <c r="B169" s="28" t="s">
        <v>277</v>
      </c>
      <c r="C169" s="41">
        <v>140000</v>
      </c>
      <c r="D169" s="30">
        <v>0</v>
      </c>
      <c r="E169" s="30">
        <v>120000</v>
      </c>
      <c r="F169" s="31">
        <v>20000</v>
      </c>
      <c r="H169" s="42">
        <f t="shared" si="8"/>
        <v>140</v>
      </c>
      <c r="I169" s="26">
        <f t="shared" si="8"/>
        <v>0</v>
      </c>
      <c r="J169" s="26">
        <f t="shared" si="8"/>
        <v>120</v>
      </c>
      <c r="K169" s="26">
        <f t="shared" si="7"/>
        <v>20</v>
      </c>
      <c r="L169" s="6">
        <f t="shared" si="9"/>
        <v>0</v>
      </c>
      <c r="M169" s="6">
        <f t="shared" si="10"/>
        <v>0</v>
      </c>
    </row>
    <row r="170" spans="1:13">
      <c r="A170" s="27" t="s">
        <v>278</v>
      </c>
      <c r="B170" s="28" t="s">
        <v>279</v>
      </c>
      <c r="C170" s="41">
        <v>721000</v>
      </c>
      <c r="D170" s="30">
        <v>0</v>
      </c>
      <c r="E170" s="30">
        <v>150000</v>
      </c>
      <c r="F170" s="31">
        <v>571000</v>
      </c>
      <c r="H170" s="42">
        <f t="shared" si="8"/>
        <v>721</v>
      </c>
      <c r="I170" s="26">
        <f t="shared" si="8"/>
        <v>0</v>
      </c>
      <c r="J170" s="26">
        <f t="shared" si="8"/>
        <v>150</v>
      </c>
      <c r="K170" s="26">
        <f t="shared" si="7"/>
        <v>571</v>
      </c>
      <c r="L170" s="6">
        <f t="shared" si="9"/>
        <v>0</v>
      </c>
      <c r="M170" s="6">
        <f t="shared" si="10"/>
        <v>0</v>
      </c>
    </row>
    <row r="171" spans="1:13">
      <c r="A171" s="27"/>
      <c r="B171" s="28"/>
      <c r="C171" s="29"/>
      <c r="D171" s="30"/>
      <c r="E171" s="30"/>
      <c r="F171" s="31"/>
      <c r="H171" s="26">
        <f t="shared" si="8"/>
        <v>0</v>
      </c>
      <c r="I171" s="26">
        <f t="shared" si="8"/>
        <v>0</v>
      </c>
      <c r="J171" s="26">
        <f t="shared" si="8"/>
        <v>0</v>
      </c>
      <c r="K171" s="26">
        <f t="shared" si="7"/>
        <v>0</v>
      </c>
      <c r="L171" s="6">
        <f t="shared" si="9"/>
        <v>0</v>
      </c>
      <c r="M171" s="6">
        <f t="shared" si="10"/>
        <v>0</v>
      </c>
    </row>
    <row r="172" spans="1:13" s="36" customFormat="1">
      <c r="A172" s="32">
        <v>5</v>
      </c>
      <c r="B172" s="33" t="s">
        <v>280</v>
      </c>
      <c r="C172" s="34">
        <v>84790000</v>
      </c>
      <c r="D172" s="34">
        <v>7896000</v>
      </c>
      <c r="E172" s="34">
        <v>39760000</v>
      </c>
      <c r="F172" s="35">
        <v>37134000</v>
      </c>
      <c r="H172" s="37">
        <f t="shared" si="8"/>
        <v>84790</v>
      </c>
      <c r="I172" s="37">
        <f t="shared" si="8"/>
        <v>7896</v>
      </c>
      <c r="J172" s="37">
        <f t="shared" si="8"/>
        <v>39760</v>
      </c>
      <c r="K172" s="37">
        <f t="shared" si="7"/>
        <v>37134</v>
      </c>
      <c r="L172" s="38">
        <f t="shared" si="9"/>
        <v>0</v>
      </c>
      <c r="M172" s="38">
        <f t="shared" si="10"/>
        <v>0</v>
      </c>
    </row>
    <row r="173" spans="1:13">
      <c r="A173" s="27"/>
      <c r="B173" s="28"/>
      <c r="C173" s="29"/>
      <c r="D173" s="30"/>
      <c r="E173" s="30"/>
      <c r="F173" s="31"/>
      <c r="H173" s="26">
        <f t="shared" si="8"/>
        <v>0</v>
      </c>
      <c r="I173" s="26">
        <f t="shared" si="8"/>
        <v>0</v>
      </c>
      <c r="J173" s="26">
        <f t="shared" si="8"/>
        <v>0</v>
      </c>
      <c r="K173" s="26">
        <f t="shared" si="7"/>
        <v>0</v>
      </c>
      <c r="L173" s="6">
        <f t="shared" si="9"/>
        <v>0</v>
      </c>
      <c r="M173" s="6">
        <f t="shared" si="10"/>
        <v>0</v>
      </c>
    </row>
    <row r="174" spans="1:13" s="36" customFormat="1">
      <c r="A174" s="32" t="s">
        <v>281</v>
      </c>
      <c r="B174" s="33" t="s">
        <v>282</v>
      </c>
      <c r="C174" s="34">
        <v>64890000</v>
      </c>
      <c r="D174" s="34">
        <v>7896000</v>
      </c>
      <c r="E174" s="34">
        <v>39760000</v>
      </c>
      <c r="F174" s="35">
        <v>17234000</v>
      </c>
      <c r="H174" s="37">
        <f t="shared" si="8"/>
        <v>64890</v>
      </c>
      <c r="I174" s="37">
        <f t="shared" si="8"/>
        <v>7896</v>
      </c>
      <c r="J174" s="37">
        <f t="shared" si="8"/>
        <v>39760</v>
      </c>
      <c r="K174" s="37">
        <f t="shared" si="7"/>
        <v>17234</v>
      </c>
      <c r="L174" s="38">
        <f t="shared" si="9"/>
        <v>0</v>
      </c>
      <c r="M174" s="38">
        <f t="shared" si="10"/>
        <v>0</v>
      </c>
    </row>
    <row r="175" spans="1:13" ht="12.75" hidden="1" customHeight="1">
      <c r="A175" s="43" t="s">
        <v>283</v>
      </c>
      <c r="B175" s="44" t="s">
        <v>284</v>
      </c>
      <c r="C175" s="41">
        <v>0</v>
      </c>
      <c r="D175" s="30">
        <v>0</v>
      </c>
      <c r="E175" s="30">
        <v>0</v>
      </c>
      <c r="F175" s="31">
        <v>0</v>
      </c>
      <c r="H175" s="42">
        <f t="shared" si="8"/>
        <v>0</v>
      </c>
      <c r="I175" s="26">
        <f t="shared" si="8"/>
        <v>0</v>
      </c>
      <c r="J175" s="26">
        <f t="shared" si="8"/>
        <v>0</v>
      </c>
      <c r="K175" s="26">
        <f t="shared" si="7"/>
        <v>0</v>
      </c>
      <c r="L175" s="6">
        <f t="shared" si="9"/>
        <v>0</v>
      </c>
      <c r="M175" s="6">
        <f t="shared" si="10"/>
        <v>0</v>
      </c>
    </row>
    <row r="176" spans="1:13" ht="12.75" customHeight="1">
      <c r="A176" s="43" t="s">
        <v>285</v>
      </c>
      <c r="B176" s="44" t="s">
        <v>286</v>
      </c>
      <c r="C176" s="41">
        <v>410000</v>
      </c>
      <c r="D176" s="30">
        <v>410000</v>
      </c>
      <c r="E176" s="30">
        <v>0</v>
      </c>
      <c r="F176" s="31">
        <v>0</v>
      </c>
      <c r="H176" s="42">
        <f t="shared" si="8"/>
        <v>410</v>
      </c>
      <c r="I176" s="26">
        <f t="shared" si="8"/>
        <v>410</v>
      </c>
      <c r="J176" s="26">
        <f t="shared" si="8"/>
        <v>0</v>
      </c>
      <c r="K176" s="26">
        <f t="shared" si="7"/>
        <v>0</v>
      </c>
      <c r="L176" s="6">
        <f t="shared" si="9"/>
        <v>0</v>
      </c>
      <c r="M176" s="6">
        <f t="shared" si="10"/>
        <v>0</v>
      </c>
    </row>
    <row r="177" spans="1:13">
      <c r="A177" s="27" t="s">
        <v>287</v>
      </c>
      <c r="B177" s="28" t="s">
        <v>288</v>
      </c>
      <c r="C177" s="41">
        <v>2120000</v>
      </c>
      <c r="D177" s="30">
        <v>1660000</v>
      </c>
      <c r="E177" s="30">
        <v>250000</v>
      </c>
      <c r="F177" s="31">
        <v>210000</v>
      </c>
      <c r="G177" s="11"/>
      <c r="H177" s="42">
        <f t="shared" si="8"/>
        <v>2120</v>
      </c>
      <c r="I177" s="26">
        <f t="shared" si="8"/>
        <v>1660</v>
      </c>
      <c r="J177" s="26">
        <f t="shared" si="8"/>
        <v>250</v>
      </c>
      <c r="K177" s="26">
        <f t="shared" si="7"/>
        <v>210</v>
      </c>
      <c r="L177" s="6">
        <f t="shared" si="9"/>
        <v>0</v>
      </c>
      <c r="M177" s="6">
        <f t="shared" si="10"/>
        <v>0</v>
      </c>
    </row>
    <row r="178" spans="1:13" ht="17.25" customHeight="1">
      <c r="A178" s="27" t="s">
        <v>289</v>
      </c>
      <c r="B178" s="28" t="s">
        <v>290</v>
      </c>
      <c r="C178" s="41">
        <v>2270000</v>
      </c>
      <c r="D178" s="30">
        <v>926000</v>
      </c>
      <c r="E178" s="30">
        <v>800000</v>
      </c>
      <c r="F178" s="31">
        <v>544000</v>
      </c>
      <c r="H178" s="42">
        <f t="shared" si="8"/>
        <v>2270</v>
      </c>
      <c r="I178" s="26">
        <f t="shared" si="8"/>
        <v>926</v>
      </c>
      <c r="J178" s="26">
        <f t="shared" si="8"/>
        <v>800</v>
      </c>
      <c r="K178" s="26">
        <f t="shared" si="7"/>
        <v>544</v>
      </c>
      <c r="L178" s="6">
        <f>SUM(I178:K178)-H178</f>
        <v>0</v>
      </c>
      <c r="M178" s="6">
        <f t="shared" si="10"/>
        <v>0</v>
      </c>
    </row>
    <row r="179" spans="1:13" ht="16.5" customHeight="1">
      <c r="A179" s="27" t="s">
        <v>291</v>
      </c>
      <c r="B179" s="28" t="s">
        <v>292</v>
      </c>
      <c r="C179" s="41">
        <v>51590000</v>
      </c>
      <c r="D179" s="30">
        <v>3500000</v>
      </c>
      <c r="E179" s="30">
        <v>31610000</v>
      </c>
      <c r="F179" s="31">
        <v>16480000</v>
      </c>
      <c r="G179" s="11"/>
      <c r="H179" s="42">
        <f t="shared" si="8"/>
        <v>51590</v>
      </c>
      <c r="I179" s="26">
        <f t="shared" si="8"/>
        <v>3500</v>
      </c>
      <c r="J179" s="26">
        <f t="shared" si="8"/>
        <v>31610</v>
      </c>
      <c r="K179" s="26">
        <f t="shared" si="7"/>
        <v>16480</v>
      </c>
      <c r="L179" s="6">
        <f t="shared" si="9"/>
        <v>0</v>
      </c>
      <c r="M179" s="6">
        <f t="shared" si="10"/>
        <v>0</v>
      </c>
    </row>
    <row r="180" spans="1:13" ht="12.75" customHeight="1">
      <c r="A180" s="43" t="s">
        <v>293</v>
      </c>
      <c r="B180" s="44" t="s">
        <v>294</v>
      </c>
      <c r="C180" s="41">
        <v>150000</v>
      </c>
      <c r="D180" s="30">
        <v>150000</v>
      </c>
      <c r="E180" s="30">
        <v>0</v>
      </c>
      <c r="F180" s="31">
        <v>0</v>
      </c>
      <c r="H180" s="42">
        <f t="shared" si="8"/>
        <v>150</v>
      </c>
      <c r="I180" s="26">
        <f t="shared" si="8"/>
        <v>150</v>
      </c>
      <c r="J180" s="26">
        <f t="shared" si="8"/>
        <v>0</v>
      </c>
      <c r="K180" s="26">
        <f t="shared" si="7"/>
        <v>0</v>
      </c>
      <c r="L180" s="6">
        <f t="shared" si="9"/>
        <v>0</v>
      </c>
      <c r="M180" s="6">
        <f t="shared" si="10"/>
        <v>0</v>
      </c>
    </row>
    <row r="181" spans="1:13" ht="13.5" hidden="1" customHeight="1">
      <c r="A181" s="27" t="s">
        <v>295</v>
      </c>
      <c r="B181" s="28" t="s">
        <v>296</v>
      </c>
      <c r="C181" s="41">
        <v>0</v>
      </c>
      <c r="D181" s="30">
        <v>0</v>
      </c>
      <c r="E181" s="30">
        <v>0</v>
      </c>
      <c r="F181" s="31">
        <v>0</v>
      </c>
      <c r="H181" s="42">
        <f t="shared" si="8"/>
        <v>0</v>
      </c>
      <c r="I181" s="26">
        <f t="shared" si="8"/>
        <v>0</v>
      </c>
      <c r="J181" s="26">
        <f t="shared" si="8"/>
        <v>0</v>
      </c>
      <c r="K181" s="26">
        <f t="shared" si="7"/>
        <v>0</v>
      </c>
      <c r="L181" s="6">
        <f t="shared" si="9"/>
        <v>0</v>
      </c>
      <c r="M181" s="6">
        <f t="shared" si="10"/>
        <v>0</v>
      </c>
    </row>
    <row r="182" spans="1:13">
      <c r="A182" s="27" t="s">
        <v>297</v>
      </c>
      <c r="B182" s="28" t="s">
        <v>298</v>
      </c>
      <c r="C182" s="41">
        <v>8350000</v>
      </c>
      <c r="D182" s="30">
        <v>1250000</v>
      </c>
      <c r="E182" s="30">
        <v>7100000</v>
      </c>
      <c r="F182" s="31">
        <v>0</v>
      </c>
      <c r="H182" s="42">
        <f t="shared" si="8"/>
        <v>8350</v>
      </c>
      <c r="I182" s="26">
        <f t="shared" si="8"/>
        <v>1250</v>
      </c>
      <c r="J182" s="26">
        <f t="shared" si="8"/>
        <v>7100</v>
      </c>
      <c r="K182" s="26">
        <f t="shared" si="7"/>
        <v>0</v>
      </c>
      <c r="L182" s="6">
        <f t="shared" si="9"/>
        <v>0</v>
      </c>
      <c r="M182" s="6">
        <f t="shared" si="10"/>
        <v>0</v>
      </c>
    </row>
    <row r="183" spans="1:13">
      <c r="A183" s="27"/>
      <c r="B183" s="28"/>
      <c r="C183" s="29"/>
      <c r="D183" s="30"/>
      <c r="E183" s="30"/>
      <c r="F183" s="31"/>
      <c r="H183" s="26">
        <f t="shared" si="8"/>
        <v>0</v>
      </c>
      <c r="I183" s="26">
        <f t="shared" si="8"/>
        <v>0</v>
      </c>
      <c r="J183" s="26">
        <f t="shared" si="8"/>
        <v>0</v>
      </c>
      <c r="K183" s="26">
        <f t="shared" si="7"/>
        <v>0</v>
      </c>
      <c r="L183" s="6">
        <f t="shared" si="9"/>
        <v>0</v>
      </c>
      <c r="M183" s="6">
        <f t="shared" si="10"/>
        <v>0</v>
      </c>
    </row>
    <row r="184" spans="1:13" s="36" customFormat="1" ht="12.75" hidden="1" customHeight="1">
      <c r="A184" s="32">
        <v>5.0199999999999996</v>
      </c>
      <c r="B184" s="33" t="s">
        <v>299</v>
      </c>
      <c r="C184" s="34">
        <v>0</v>
      </c>
      <c r="D184" s="34">
        <v>0</v>
      </c>
      <c r="E184" s="34">
        <v>0</v>
      </c>
      <c r="F184" s="35">
        <v>0</v>
      </c>
      <c r="H184" s="37">
        <f t="shared" si="8"/>
        <v>0</v>
      </c>
      <c r="I184" s="37">
        <f t="shared" si="8"/>
        <v>0</v>
      </c>
      <c r="J184" s="37">
        <f t="shared" si="8"/>
        <v>0</v>
      </c>
      <c r="K184" s="37">
        <f t="shared" si="7"/>
        <v>0</v>
      </c>
      <c r="L184" s="38">
        <f t="shared" si="9"/>
        <v>0</v>
      </c>
      <c r="M184" s="38">
        <f t="shared" si="10"/>
        <v>0</v>
      </c>
    </row>
    <row r="185" spans="1:13" ht="12.75" hidden="1" customHeight="1">
      <c r="A185" s="43" t="s">
        <v>300</v>
      </c>
      <c r="B185" s="44" t="s">
        <v>301</v>
      </c>
      <c r="C185" s="41">
        <v>0</v>
      </c>
      <c r="D185" s="30">
        <v>0</v>
      </c>
      <c r="E185" s="30">
        <v>0</v>
      </c>
      <c r="F185" s="31">
        <v>0</v>
      </c>
      <c r="H185" s="42">
        <f t="shared" si="8"/>
        <v>0</v>
      </c>
      <c r="I185" s="26">
        <f t="shared" si="8"/>
        <v>0</v>
      </c>
      <c r="J185" s="26">
        <f t="shared" si="8"/>
        <v>0</v>
      </c>
      <c r="K185" s="26">
        <f t="shared" si="7"/>
        <v>0</v>
      </c>
      <c r="L185" s="6">
        <f t="shared" si="9"/>
        <v>0</v>
      </c>
      <c r="M185" s="6">
        <f t="shared" si="10"/>
        <v>0</v>
      </c>
    </row>
    <row r="186" spans="1:13" ht="12.75" hidden="1" customHeight="1">
      <c r="A186" s="43" t="s">
        <v>302</v>
      </c>
      <c r="B186" s="44" t="s">
        <v>303</v>
      </c>
      <c r="C186" s="41">
        <v>0</v>
      </c>
      <c r="D186" s="30">
        <v>0</v>
      </c>
      <c r="E186" s="30">
        <v>0</v>
      </c>
      <c r="F186" s="31">
        <v>0</v>
      </c>
      <c r="H186" s="42">
        <f t="shared" si="8"/>
        <v>0</v>
      </c>
      <c r="I186" s="26">
        <f t="shared" si="8"/>
        <v>0</v>
      </c>
      <c r="J186" s="26">
        <f t="shared" si="8"/>
        <v>0</v>
      </c>
      <c r="K186" s="26">
        <f t="shared" si="7"/>
        <v>0</v>
      </c>
      <c r="L186" s="6">
        <f t="shared" si="9"/>
        <v>0</v>
      </c>
      <c r="M186" s="6">
        <f t="shared" si="10"/>
        <v>0</v>
      </c>
    </row>
    <row r="187" spans="1:13" ht="12.75" hidden="1" customHeight="1">
      <c r="A187" s="43" t="s">
        <v>304</v>
      </c>
      <c r="B187" s="44" t="s">
        <v>305</v>
      </c>
      <c r="C187" s="41">
        <v>0</v>
      </c>
      <c r="D187" s="30">
        <v>0</v>
      </c>
      <c r="E187" s="30">
        <v>0</v>
      </c>
      <c r="F187" s="31">
        <v>0</v>
      </c>
      <c r="H187" s="42">
        <f t="shared" si="8"/>
        <v>0</v>
      </c>
      <c r="I187" s="26">
        <f t="shared" si="8"/>
        <v>0</v>
      </c>
      <c r="J187" s="26">
        <f t="shared" si="8"/>
        <v>0</v>
      </c>
      <c r="K187" s="26">
        <f t="shared" si="7"/>
        <v>0</v>
      </c>
      <c r="L187" s="6">
        <f t="shared" si="9"/>
        <v>0</v>
      </c>
      <c r="M187" s="6">
        <f t="shared" si="10"/>
        <v>0</v>
      </c>
    </row>
    <row r="188" spans="1:13" ht="12.75" hidden="1" customHeight="1">
      <c r="A188" s="43" t="s">
        <v>306</v>
      </c>
      <c r="B188" s="44" t="s">
        <v>307</v>
      </c>
      <c r="C188" s="41">
        <v>0</v>
      </c>
      <c r="D188" s="30">
        <v>0</v>
      </c>
      <c r="E188" s="30">
        <v>0</v>
      </c>
      <c r="F188" s="31">
        <v>0</v>
      </c>
      <c r="H188" s="42">
        <f t="shared" si="8"/>
        <v>0</v>
      </c>
      <c r="I188" s="26">
        <f t="shared" si="8"/>
        <v>0</v>
      </c>
      <c r="J188" s="26">
        <f t="shared" si="8"/>
        <v>0</v>
      </c>
      <c r="K188" s="26">
        <f t="shared" si="7"/>
        <v>0</v>
      </c>
      <c r="L188" s="6">
        <f t="shared" si="9"/>
        <v>0</v>
      </c>
      <c r="M188" s="6">
        <f t="shared" si="10"/>
        <v>0</v>
      </c>
    </row>
    <row r="189" spans="1:13" ht="12.75" hidden="1" customHeight="1">
      <c r="A189" s="43" t="s">
        <v>308</v>
      </c>
      <c r="B189" s="44" t="s">
        <v>309</v>
      </c>
      <c r="C189" s="41">
        <v>0</v>
      </c>
      <c r="D189" s="30">
        <v>0</v>
      </c>
      <c r="E189" s="30">
        <v>0</v>
      </c>
      <c r="F189" s="31">
        <v>0</v>
      </c>
      <c r="H189" s="42">
        <f t="shared" si="8"/>
        <v>0</v>
      </c>
      <c r="I189" s="26">
        <f t="shared" si="8"/>
        <v>0</v>
      </c>
      <c r="J189" s="26">
        <f t="shared" si="8"/>
        <v>0</v>
      </c>
      <c r="K189" s="26">
        <f t="shared" si="7"/>
        <v>0</v>
      </c>
      <c r="L189" s="6">
        <f t="shared" si="9"/>
        <v>0</v>
      </c>
      <c r="M189" s="6">
        <f t="shared" si="10"/>
        <v>0</v>
      </c>
    </row>
    <row r="190" spans="1:13" ht="12.75" hidden="1" customHeight="1">
      <c r="A190" s="43" t="s">
        <v>310</v>
      </c>
      <c r="B190" s="44" t="s">
        <v>311</v>
      </c>
      <c r="C190" s="41">
        <v>0</v>
      </c>
      <c r="D190" s="30">
        <v>0</v>
      </c>
      <c r="E190" s="30">
        <v>0</v>
      </c>
      <c r="F190" s="31">
        <v>0</v>
      </c>
      <c r="H190" s="42">
        <f t="shared" si="8"/>
        <v>0</v>
      </c>
      <c r="I190" s="26">
        <f t="shared" si="8"/>
        <v>0</v>
      </c>
      <c r="J190" s="26">
        <f t="shared" si="8"/>
        <v>0</v>
      </c>
      <c r="K190" s="26">
        <f t="shared" si="7"/>
        <v>0</v>
      </c>
      <c r="L190" s="6">
        <f t="shared" si="9"/>
        <v>0</v>
      </c>
      <c r="M190" s="6">
        <f t="shared" si="10"/>
        <v>0</v>
      </c>
    </row>
    <row r="191" spans="1:13" ht="12.75" hidden="1" customHeight="1">
      <c r="A191" s="43" t="s">
        <v>312</v>
      </c>
      <c r="B191" s="44" t="s">
        <v>313</v>
      </c>
      <c r="C191" s="41">
        <v>0</v>
      </c>
      <c r="D191" s="30">
        <v>0</v>
      </c>
      <c r="E191" s="30">
        <v>0</v>
      </c>
      <c r="F191" s="31">
        <v>0</v>
      </c>
      <c r="H191" s="42">
        <f t="shared" si="8"/>
        <v>0</v>
      </c>
      <c r="I191" s="26">
        <f t="shared" si="8"/>
        <v>0</v>
      </c>
      <c r="J191" s="26">
        <f t="shared" si="8"/>
        <v>0</v>
      </c>
      <c r="K191" s="26">
        <f t="shared" si="7"/>
        <v>0</v>
      </c>
      <c r="L191" s="6">
        <f t="shared" si="9"/>
        <v>0</v>
      </c>
      <c r="M191" s="6">
        <f t="shared" si="10"/>
        <v>0</v>
      </c>
    </row>
    <row r="192" spans="1:13" ht="12.75" hidden="1" customHeight="1">
      <c r="A192" s="43" t="s">
        <v>314</v>
      </c>
      <c r="B192" s="44" t="s">
        <v>315</v>
      </c>
      <c r="C192" s="41">
        <v>0</v>
      </c>
      <c r="D192" s="30">
        <v>0</v>
      </c>
      <c r="E192" s="30">
        <v>0</v>
      </c>
      <c r="F192" s="31">
        <v>0</v>
      </c>
      <c r="H192" s="42">
        <f t="shared" si="8"/>
        <v>0</v>
      </c>
      <c r="I192" s="26">
        <f t="shared" si="8"/>
        <v>0</v>
      </c>
      <c r="J192" s="26">
        <f t="shared" si="8"/>
        <v>0</v>
      </c>
      <c r="K192" s="26">
        <f t="shared" si="7"/>
        <v>0</v>
      </c>
      <c r="L192" s="6">
        <f t="shared" si="9"/>
        <v>0</v>
      </c>
      <c r="M192" s="6">
        <f t="shared" si="10"/>
        <v>0</v>
      </c>
    </row>
    <row r="193" spans="1:13" ht="12.75" hidden="1" customHeight="1">
      <c r="A193" s="43"/>
      <c r="B193" s="44"/>
      <c r="C193" s="29"/>
      <c r="D193" s="30"/>
      <c r="E193" s="30"/>
      <c r="F193" s="31"/>
      <c r="H193" s="26">
        <f t="shared" si="8"/>
        <v>0</v>
      </c>
      <c r="I193" s="26">
        <f t="shared" si="8"/>
        <v>0</v>
      </c>
      <c r="J193" s="26">
        <f t="shared" si="8"/>
        <v>0</v>
      </c>
      <c r="K193" s="26">
        <f t="shared" si="7"/>
        <v>0</v>
      </c>
      <c r="L193" s="6">
        <f t="shared" si="9"/>
        <v>0</v>
      </c>
      <c r="M193" s="6">
        <f t="shared" si="10"/>
        <v>0</v>
      </c>
    </row>
    <row r="194" spans="1:13" ht="12.75" hidden="1" customHeight="1">
      <c r="A194" s="32">
        <v>5.03</v>
      </c>
      <c r="B194" s="33" t="s">
        <v>316</v>
      </c>
      <c r="C194" s="41">
        <v>0</v>
      </c>
      <c r="D194" s="41">
        <v>0</v>
      </c>
      <c r="E194" s="41">
        <v>0</v>
      </c>
      <c r="F194" s="48">
        <v>0</v>
      </c>
      <c r="H194" s="42">
        <f t="shared" si="8"/>
        <v>0</v>
      </c>
      <c r="I194" s="42">
        <f t="shared" si="8"/>
        <v>0</v>
      </c>
      <c r="J194" s="42">
        <f t="shared" si="8"/>
        <v>0</v>
      </c>
      <c r="K194" s="42">
        <f t="shared" si="7"/>
        <v>0</v>
      </c>
      <c r="L194" s="6">
        <f t="shared" si="9"/>
        <v>0</v>
      </c>
      <c r="M194" s="6">
        <f t="shared" si="10"/>
        <v>0</v>
      </c>
    </row>
    <row r="195" spans="1:13" ht="12.75" hidden="1" customHeight="1">
      <c r="A195" s="43" t="s">
        <v>317</v>
      </c>
      <c r="B195" s="44" t="s">
        <v>318</v>
      </c>
      <c r="C195" s="41">
        <v>0</v>
      </c>
      <c r="D195" s="30">
        <v>0</v>
      </c>
      <c r="E195" s="30">
        <v>0</v>
      </c>
      <c r="F195" s="31">
        <v>0</v>
      </c>
      <c r="H195" s="42">
        <f t="shared" si="8"/>
        <v>0</v>
      </c>
      <c r="I195" s="26">
        <f t="shared" si="8"/>
        <v>0</v>
      </c>
      <c r="J195" s="26">
        <f t="shared" si="8"/>
        <v>0</v>
      </c>
      <c r="K195" s="26">
        <f t="shared" si="7"/>
        <v>0</v>
      </c>
      <c r="L195" s="6">
        <f t="shared" si="9"/>
        <v>0</v>
      </c>
      <c r="M195" s="6">
        <f t="shared" si="10"/>
        <v>0</v>
      </c>
    </row>
    <row r="196" spans="1:13" ht="12.75" hidden="1" customHeight="1">
      <c r="A196" s="43" t="s">
        <v>319</v>
      </c>
      <c r="B196" s="44" t="s">
        <v>320</v>
      </c>
      <c r="C196" s="41">
        <v>0</v>
      </c>
      <c r="D196" s="30">
        <v>0</v>
      </c>
      <c r="E196" s="30">
        <v>0</v>
      </c>
      <c r="F196" s="31">
        <v>0</v>
      </c>
      <c r="H196" s="42">
        <f t="shared" si="8"/>
        <v>0</v>
      </c>
      <c r="I196" s="26">
        <f t="shared" si="8"/>
        <v>0</v>
      </c>
      <c r="J196" s="26">
        <f t="shared" si="8"/>
        <v>0</v>
      </c>
      <c r="K196" s="26">
        <f t="shared" si="7"/>
        <v>0</v>
      </c>
      <c r="L196" s="6">
        <f t="shared" si="9"/>
        <v>0</v>
      </c>
      <c r="M196" s="6">
        <f t="shared" si="10"/>
        <v>0</v>
      </c>
    </row>
    <row r="197" spans="1:13" ht="12.75" hidden="1" customHeight="1">
      <c r="A197" s="43" t="s">
        <v>321</v>
      </c>
      <c r="B197" s="44" t="s">
        <v>322</v>
      </c>
      <c r="C197" s="41">
        <v>0</v>
      </c>
      <c r="D197" s="30">
        <v>0</v>
      </c>
      <c r="E197" s="30">
        <v>0</v>
      </c>
      <c r="F197" s="31">
        <v>0</v>
      </c>
      <c r="H197" s="42">
        <f t="shared" si="8"/>
        <v>0</v>
      </c>
      <c r="I197" s="26">
        <f t="shared" si="8"/>
        <v>0</v>
      </c>
      <c r="J197" s="26">
        <f t="shared" si="8"/>
        <v>0</v>
      </c>
      <c r="K197" s="26">
        <f t="shared" si="7"/>
        <v>0</v>
      </c>
      <c r="L197" s="6">
        <f t="shared" si="9"/>
        <v>0</v>
      </c>
      <c r="M197" s="6">
        <f t="shared" si="10"/>
        <v>0</v>
      </c>
    </row>
    <row r="198" spans="1:13" hidden="1">
      <c r="A198" s="27"/>
      <c r="B198" s="28"/>
      <c r="C198" s="29"/>
      <c r="D198" s="30"/>
      <c r="E198" s="30"/>
      <c r="F198" s="31"/>
      <c r="H198" s="26">
        <f t="shared" si="8"/>
        <v>0</v>
      </c>
      <c r="I198" s="26">
        <f t="shared" si="8"/>
        <v>0</v>
      </c>
      <c r="J198" s="26">
        <f t="shared" si="8"/>
        <v>0</v>
      </c>
      <c r="K198" s="26">
        <f t="shared" si="7"/>
        <v>0</v>
      </c>
      <c r="L198" s="6">
        <f t="shared" si="9"/>
        <v>0</v>
      </c>
      <c r="M198" s="6">
        <f t="shared" si="10"/>
        <v>0</v>
      </c>
    </row>
    <row r="199" spans="1:13" s="36" customFormat="1">
      <c r="A199" s="32" t="s">
        <v>323</v>
      </c>
      <c r="B199" s="33" t="s">
        <v>324</v>
      </c>
      <c r="C199" s="34">
        <v>19900000</v>
      </c>
      <c r="D199" s="34">
        <v>0</v>
      </c>
      <c r="E199" s="34">
        <v>0</v>
      </c>
      <c r="F199" s="35">
        <v>19900000</v>
      </c>
      <c r="H199" s="37">
        <f t="shared" si="8"/>
        <v>19900</v>
      </c>
      <c r="I199" s="37">
        <f t="shared" si="8"/>
        <v>0</v>
      </c>
      <c r="J199" s="37">
        <f t="shared" si="8"/>
        <v>0</v>
      </c>
      <c r="K199" s="37">
        <f t="shared" si="7"/>
        <v>19900</v>
      </c>
      <c r="L199" s="38">
        <f t="shared" si="9"/>
        <v>0</v>
      </c>
      <c r="M199" s="38">
        <f t="shared" si="10"/>
        <v>0</v>
      </c>
    </row>
    <row r="200" spans="1:13" ht="12.75" hidden="1" customHeight="1">
      <c r="A200" s="43" t="s">
        <v>325</v>
      </c>
      <c r="B200" s="44" t="s">
        <v>326</v>
      </c>
      <c r="C200" s="41">
        <v>0</v>
      </c>
      <c r="D200" s="30">
        <v>0</v>
      </c>
      <c r="E200" s="30">
        <v>0</v>
      </c>
      <c r="F200" s="31">
        <v>0</v>
      </c>
      <c r="H200" s="42">
        <f t="shared" si="8"/>
        <v>0</v>
      </c>
      <c r="I200" s="26">
        <f t="shared" si="8"/>
        <v>0</v>
      </c>
      <c r="J200" s="26">
        <f t="shared" si="8"/>
        <v>0</v>
      </c>
      <c r="K200" s="26">
        <f t="shared" si="7"/>
        <v>0</v>
      </c>
      <c r="L200" s="6">
        <f t="shared" si="9"/>
        <v>0</v>
      </c>
      <c r="M200" s="6">
        <f t="shared" si="10"/>
        <v>0</v>
      </c>
    </row>
    <row r="201" spans="1:13" ht="12.75" hidden="1" customHeight="1">
      <c r="A201" s="27" t="s">
        <v>327</v>
      </c>
      <c r="B201" s="28" t="s">
        <v>328</v>
      </c>
      <c r="C201" s="41">
        <v>0</v>
      </c>
      <c r="D201" s="30">
        <v>0</v>
      </c>
      <c r="E201" s="30">
        <v>0</v>
      </c>
      <c r="F201" s="31">
        <v>0</v>
      </c>
      <c r="H201" s="42">
        <f t="shared" si="8"/>
        <v>0</v>
      </c>
      <c r="I201" s="26">
        <f t="shared" si="8"/>
        <v>0</v>
      </c>
      <c r="J201" s="26">
        <f t="shared" si="8"/>
        <v>0</v>
      </c>
      <c r="K201" s="26">
        <f t="shared" si="7"/>
        <v>0</v>
      </c>
      <c r="L201" s="6">
        <f t="shared" si="9"/>
        <v>0</v>
      </c>
      <c r="M201" s="6">
        <f t="shared" si="10"/>
        <v>0</v>
      </c>
    </row>
    <row r="202" spans="1:13" ht="12.75" customHeight="1">
      <c r="A202" s="43" t="s">
        <v>329</v>
      </c>
      <c r="B202" s="44" t="s">
        <v>330</v>
      </c>
      <c r="C202" s="41">
        <v>19900000</v>
      </c>
      <c r="D202" s="30">
        <v>0</v>
      </c>
      <c r="E202" s="30">
        <v>0</v>
      </c>
      <c r="F202" s="31">
        <v>19900000</v>
      </c>
      <c r="H202" s="42">
        <f t="shared" si="8"/>
        <v>19900</v>
      </c>
      <c r="I202" s="26">
        <f t="shared" si="8"/>
        <v>0</v>
      </c>
      <c r="J202" s="26">
        <f t="shared" si="8"/>
        <v>0</v>
      </c>
      <c r="K202" s="26">
        <f t="shared" si="8"/>
        <v>19900</v>
      </c>
      <c r="L202" s="6">
        <f t="shared" si="9"/>
        <v>0</v>
      </c>
      <c r="M202" s="6">
        <f t="shared" si="10"/>
        <v>0</v>
      </c>
    </row>
    <row r="203" spans="1:13" hidden="1">
      <c r="A203" s="27" t="s">
        <v>331</v>
      </c>
      <c r="B203" s="28" t="s">
        <v>332</v>
      </c>
      <c r="C203" s="41">
        <v>0</v>
      </c>
      <c r="D203" s="30">
        <v>0</v>
      </c>
      <c r="E203" s="30">
        <v>0</v>
      </c>
      <c r="F203" s="31">
        <v>0</v>
      </c>
      <c r="H203" s="42">
        <f t="shared" ref="H203:K257" si="11">+C203/1000</f>
        <v>0</v>
      </c>
      <c r="I203" s="26">
        <f t="shared" si="11"/>
        <v>0</v>
      </c>
      <c r="J203" s="26">
        <f t="shared" si="11"/>
        <v>0</v>
      </c>
      <c r="K203" s="26">
        <f t="shared" si="11"/>
        <v>0</v>
      </c>
      <c r="L203" s="6">
        <f t="shared" si="9"/>
        <v>0</v>
      </c>
      <c r="M203" s="6">
        <f t="shared" si="10"/>
        <v>0</v>
      </c>
    </row>
    <row r="204" spans="1:13">
      <c r="A204" s="27"/>
      <c r="B204" s="28"/>
      <c r="C204" s="29"/>
      <c r="D204" s="30"/>
      <c r="E204" s="30"/>
      <c r="F204" s="31"/>
      <c r="H204" s="26">
        <f t="shared" si="11"/>
        <v>0</v>
      </c>
      <c r="I204" s="26">
        <f t="shared" si="11"/>
        <v>0</v>
      </c>
      <c r="J204" s="26">
        <f t="shared" si="11"/>
        <v>0</v>
      </c>
      <c r="K204" s="26">
        <f t="shared" si="11"/>
        <v>0</v>
      </c>
      <c r="L204" s="6">
        <f t="shared" ref="L204:L257" si="12">SUM(I204:K204)-H204</f>
        <v>0</v>
      </c>
      <c r="M204" s="6">
        <f t="shared" ref="M204:M257" si="13">+H204-C204/1000</f>
        <v>0</v>
      </c>
    </row>
    <row r="205" spans="1:13" s="36" customFormat="1">
      <c r="A205" s="32">
        <v>6</v>
      </c>
      <c r="B205" s="33" t="s">
        <v>333</v>
      </c>
      <c r="C205" s="34">
        <v>44090700</v>
      </c>
      <c r="D205" s="34">
        <v>12670000</v>
      </c>
      <c r="E205" s="34">
        <v>22220700</v>
      </c>
      <c r="F205" s="35">
        <v>9200000</v>
      </c>
      <c r="H205" s="37">
        <f t="shared" si="11"/>
        <v>44090.7</v>
      </c>
      <c r="I205" s="37">
        <f t="shared" si="11"/>
        <v>12670</v>
      </c>
      <c r="J205" s="37">
        <f t="shared" si="11"/>
        <v>22220.7</v>
      </c>
      <c r="K205" s="37">
        <f t="shared" si="11"/>
        <v>9200</v>
      </c>
      <c r="L205" s="38">
        <f t="shared" si="12"/>
        <v>0</v>
      </c>
      <c r="M205" s="38">
        <f t="shared" si="13"/>
        <v>0</v>
      </c>
    </row>
    <row r="206" spans="1:13" ht="13.5" customHeight="1">
      <c r="A206" s="27"/>
      <c r="B206" s="28"/>
      <c r="C206" s="29"/>
      <c r="D206" s="30"/>
      <c r="E206" s="30"/>
      <c r="F206" s="31"/>
      <c r="H206" s="26">
        <f t="shared" si="11"/>
        <v>0</v>
      </c>
      <c r="I206" s="26">
        <f t="shared" si="11"/>
        <v>0</v>
      </c>
      <c r="J206" s="26">
        <f t="shared" si="11"/>
        <v>0</v>
      </c>
      <c r="K206" s="26">
        <f t="shared" si="11"/>
        <v>0</v>
      </c>
      <c r="L206" s="6">
        <f t="shared" si="12"/>
        <v>0</v>
      </c>
      <c r="M206" s="6">
        <f t="shared" si="13"/>
        <v>0</v>
      </c>
    </row>
    <row r="207" spans="1:13" s="36" customFormat="1" ht="24" hidden="1" customHeight="1">
      <c r="A207" s="32" t="s">
        <v>334</v>
      </c>
      <c r="B207" s="33" t="s">
        <v>335</v>
      </c>
      <c r="C207" s="41">
        <v>0</v>
      </c>
      <c r="D207" s="41">
        <v>0</v>
      </c>
      <c r="E207" s="41">
        <v>0</v>
      </c>
      <c r="F207" s="48">
        <v>0</v>
      </c>
      <c r="H207" s="37">
        <f t="shared" si="11"/>
        <v>0</v>
      </c>
      <c r="I207" s="37">
        <f t="shared" si="11"/>
        <v>0</v>
      </c>
      <c r="J207" s="37">
        <f t="shared" si="11"/>
        <v>0</v>
      </c>
      <c r="K207" s="37">
        <f t="shared" si="11"/>
        <v>0</v>
      </c>
      <c r="L207" s="38">
        <f t="shared" si="12"/>
        <v>0</v>
      </c>
      <c r="M207" s="38">
        <f t="shared" si="13"/>
        <v>0</v>
      </c>
    </row>
    <row r="208" spans="1:13" ht="12.75" hidden="1" customHeight="1">
      <c r="A208" s="43" t="s">
        <v>336</v>
      </c>
      <c r="B208" s="44" t="s">
        <v>337</v>
      </c>
      <c r="C208" s="41">
        <v>0</v>
      </c>
      <c r="D208" s="30">
        <v>0</v>
      </c>
      <c r="E208" s="30">
        <v>0</v>
      </c>
      <c r="F208" s="31">
        <v>0</v>
      </c>
      <c r="H208" s="42">
        <f t="shared" si="11"/>
        <v>0</v>
      </c>
      <c r="I208" s="26">
        <f t="shared" si="11"/>
        <v>0</v>
      </c>
      <c r="J208" s="26">
        <f t="shared" si="11"/>
        <v>0</v>
      </c>
      <c r="K208" s="26">
        <f t="shared" si="11"/>
        <v>0</v>
      </c>
      <c r="L208" s="6">
        <f t="shared" si="12"/>
        <v>0</v>
      </c>
      <c r="M208" s="6">
        <f t="shared" si="13"/>
        <v>0</v>
      </c>
    </row>
    <row r="209" spans="1:13" ht="12.75" hidden="1" customHeight="1">
      <c r="A209" s="27" t="s">
        <v>338</v>
      </c>
      <c r="B209" s="28" t="s">
        <v>339</v>
      </c>
      <c r="C209" s="41">
        <v>0</v>
      </c>
      <c r="D209" s="30">
        <v>0</v>
      </c>
      <c r="E209" s="30">
        <v>0</v>
      </c>
      <c r="F209" s="31">
        <v>0</v>
      </c>
      <c r="H209" s="42">
        <f t="shared" si="11"/>
        <v>0</v>
      </c>
      <c r="I209" s="26">
        <f t="shared" si="11"/>
        <v>0</v>
      </c>
      <c r="J209" s="26">
        <f t="shared" si="11"/>
        <v>0</v>
      </c>
      <c r="K209" s="26">
        <f t="shared" si="11"/>
        <v>0</v>
      </c>
      <c r="L209" s="6">
        <f t="shared" si="12"/>
        <v>0</v>
      </c>
      <c r="M209" s="6">
        <f t="shared" si="13"/>
        <v>0</v>
      </c>
    </row>
    <row r="210" spans="1:13" ht="12.75" hidden="1" customHeight="1">
      <c r="A210" s="27" t="s">
        <v>340</v>
      </c>
      <c r="B210" s="28" t="s">
        <v>341</v>
      </c>
      <c r="C210" s="41">
        <v>0</v>
      </c>
      <c r="D210" s="30">
        <v>0</v>
      </c>
      <c r="E210" s="30">
        <v>0</v>
      </c>
      <c r="F210" s="31">
        <v>0</v>
      </c>
      <c r="H210" s="42">
        <f t="shared" si="11"/>
        <v>0</v>
      </c>
      <c r="I210" s="26">
        <f t="shared" si="11"/>
        <v>0</v>
      </c>
      <c r="J210" s="26">
        <f t="shared" si="11"/>
        <v>0</v>
      </c>
      <c r="K210" s="26">
        <f t="shared" si="11"/>
        <v>0</v>
      </c>
      <c r="L210" s="6">
        <f t="shared" si="12"/>
        <v>0</v>
      </c>
      <c r="M210" s="6">
        <f t="shared" si="13"/>
        <v>0</v>
      </c>
    </row>
    <row r="211" spans="1:13" ht="12.75" hidden="1" customHeight="1">
      <c r="A211" s="43" t="s">
        <v>342</v>
      </c>
      <c r="B211" s="44" t="s">
        <v>343</v>
      </c>
      <c r="C211" s="41">
        <v>0</v>
      </c>
      <c r="D211" s="30">
        <v>0</v>
      </c>
      <c r="E211" s="30">
        <v>0</v>
      </c>
      <c r="F211" s="31">
        <v>0</v>
      </c>
      <c r="H211" s="42">
        <f t="shared" si="11"/>
        <v>0</v>
      </c>
      <c r="I211" s="26">
        <f t="shared" si="11"/>
        <v>0</v>
      </c>
      <c r="J211" s="26">
        <f t="shared" si="11"/>
        <v>0</v>
      </c>
      <c r="K211" s="26">
        <f t="shared" si="11"/>
        <v>0</v>
      </c>
      <c r="L211" s="6">
        <f t="shared" si="12"/>
        <v>0</v>
      </c>
      <c r="M211" s="6">
        <f t="shared" si="13"/>
        <v>0</v>
      </c>
    </row>
    <row r="212" spans="1:13" ht="12.75" hidden="1" customHeight="1">
      <c r="A212" s="43" t="s">
        <v>344</v>
      </c>
      <c r="B212" s="44" t="s">
        <v>345</v>
      </c>
      <c r="C212" s="41">
        <v>0</v>
      </c>
      <c r="D212" s="30">
        <v>0</v>
      </c>
      <c r="E212" s="30">
        <v>0</v>
      </c>
      <c r="F212" s="31">
        <v>0</v>
      </c>
      <c r="H212" s="42">
        <f t="shared" si="11"/>
        <v>0</v>
      </c>
      <c r="I212" s="26">
        <f t="shared" si="11"/>
        <v>0</v>
      </c>
      <c r="J212" s="26">
        <f t="shared" si="11"/>
        <v>0</v>
      </c>
      <c r="K212" s="26">
        <f t="shared" si="11"/>
        <v>0</v>
      </c>
      <c r="L212" s="6">
        <f t="shared" si="12"/>
        <v>0</v>
      </c>
      <c r="M212" s="6">
        <f t="shared" si="13"/>
        <v>0</v>
      </c>
    </row>
    <row r="213" spans="1:13" ht="12.75" hidden="1" customHeight="1">
      <c r="A213" s="43" t="s">
        <v>346</v>
      </c>
      <c r="B213" s="44" t="s">
        <v>347</v>
      </c>
      <c r="C213" s="41">
        <v>0</v>
      </c>
      <c r="D213" s="30">
        <v>0</v>
      </c>
      <c r="E213" s="30">
        <v>0</v>
      </c>
      <c r="F213" s="31">
        <v>0</v>
      </c>
      <c r="H213" s="42">
        <f t="shared" si="11"/>
        <v>0</v>
      </c>
      <c r="I213" s="26">
        <f t="shared" si="11"/>
        <v>0</v>
      </c>
      <c r="J213" s="26">
        <f t="shared" si="11"/>
        <v>0</v>
      </c>
      <c r="K213" s="26">
        <f t="shared" si="11"/>
        <v>0</v>
      </c>
      <c r="L213" s="6">
        <f t="shared" si="12"/>
        <v>0</v>
      </c>
      <c r="M213" s="6">
        <f t="shared" si="13"/>
        <v>0</v>
      </c>
    </row>
    <row r="214" spans="1:13" ht="12.75" hidden="1" customHeight="1">
      <c r="A214" s="43" t="s">
        <v>348</v>
      </c>
      <c r="B214" s="44" t="s">
        <v>349</v>
      </c>
      <c r="C214" s="41">
        <v>0</v>
      </c>
      <c r="D214" s="30">
        <v>0</v>
      </c>
      <c r="E214" s="30">
        <v>0</v>
      </c>
      <c r="F214" s="31">
        <v>0</v>
      </c>
      <c r="H214" s="42">
        <f t="shared" si="11"/>
        <v>0</v>
      </c>
      <c r="I214" s="26">
        <f t="shared" si="11"/>
        <v>0</v>
      </c>
      <c r="J214" s="26">
        <f t="shared" si="11"/>
        <v>0</v>
      </c>
      <c r="K214" s="26">
        <f t="shared" si="11"/>
        <v>0</v>
      </c>
      <c r="L214" s="6">
        <f t="shared" si="12"/>
        <v>0</v>
      </c>
      <c r="M214" s="6">
        <f t="shared" si="13"/>
        <v>0</v>
      </c>
    </row>
    <row r="215" spans="1:13" ht="12.75" hidden="1" customHeight="1">
      <c r="A215" s="43" t="s">
        <v>350</v>
      </c>
      <c r="B215" s="44" t="s">
        <v>351</v>
      </c>
      <c r="C215" s="41">
        <v>0</v>
      </c>
      <c r="D215" s="30">
        <v>0</v>
      </c>
      <c r="E215" s="30">
        <v>0</v>
      </c>
      <c r="F215" s="31">
        <v>0</v>
      </c>
      <c r="H215" s="42">
        <f t="shared" si="11"/>
        <v>0</v>
      </c>
      <c r="I215" s="26">
        <f t="shared" si="11"/>
        <v>0</v>
      </c>
      <c r="J215" s="26">
        <f t="shared" si="11"/>
        <v>0</v>
      </c>
      <c r="K215" s="26">
        <f t="shared" si="11"/>
        <v>0</v>
      </c>
      <c r="L215" s="6">
        <f t="shared" si="12"/>
        <v>0</v>
      </c>
      <c r="M215" s="6">
        <f t="shared" si="13"/>
        <v>0</v>
      </c>
    </row>
    <row r="216" spans="1:13" ht="12.75" hidden="1" customHeight="1">
      <c r="A216" s="43" t="s">
        <v>352</v>
      </c>
      <c r="B216" s="44" t="s">
        <v>353</v>
      </c>
      <c r="C216" s="41">
        <v>0</v>
      </c>
      <c r="D216" s="30">
        <v>0</v>
      </c>
      <c r="E216" s="30">
        <v>0</v>
      </c>
      <c r="F216" s="31">
        <v>0</v>
      </c>
      <c r="H216" s="50">
        <f t="shared" si="11"/>
        <v>0</v>
      </c>
      <c r="I216" s="26">
        <f t="shared" si="11"/>
        <v>0</v>
      </c>
      <c r="J216" s="26">
        <f t="shared" si="11"/>
        <v>0</v>
      </c>
      <c r="K216" s="26">
        <f t="shared" si="11"/>
        <v>0</v>
      </c>
      <c r="L216" s="6">
        <f t="shared" si="12"/>
        <v>0</v>
      </c>
      <c r="M216" s="6">
        <f t="shared" si="13"/>
        <v>0</v>
      </c>
    </row>
    <row r="217" spans="1:13" ht="12.75" customHeight="1">
      <c r="A217" s="27"/>
      <c r="B217" s="28"/>
      <c r="C217" s="29"/>
      <c r="D217" s="30"/>
      <c r="E217" s="30"/>
      <c r="F217" s="31"/>
      <c r="H217" s="26">
        <f t="shared" si="11"/>
        <v>0</v>
      </c>
      <c r="I217" s="26">
        <f t="shared" si="11"/>
        <v>0</v>
      </c>
      <c r="J217" s="26">
        <f t="shared" si="11"/>
        <v>0</v>
      </c>
      <c r="K217" s="26">
        <f t="shared" si="11"/>
        <v>0</v>
      </c>
      <c r="L217" s="6">
        <f t="shared" si="12"/>
        <v>0</v>
      </c>
      <c r="M217" s="6">
        <f t="shared" si="13"/>
        <v>0</v>
      </c>
    </row>
    <row r="218" spans="1:13" ht="12.75" customHeight="1">
      <c r="A218" s="32">
        <v>6.02</v>
      </c>
      <c r="B218" s="33" t="s">
        <v>354</v>
      </c>
      <c r="C218" s="34">
        <v>350000</v>
      </c>
      <c r="D218" s="34">
        <v>0</v>
      </c>
      <c r="E218" s="34">
        <v>350000</v>
      </c>
      <c r="F218" s="35">
        <v>0</v>
      </c>
      <c r="H218" s="42">
        <f t="shared" si="11"/>
        <v>350</v>
      </c>
      <c r="I218" s="42">
        <f t="shared" si="11"/>
        <v>0</v>
      </c>
      <c r="J218" s="42">
        <f t="shared" si="11"/>
        <v>350</v>
      </c>
      <c r="K218" s="42">
        <f t="shared" si="11"/>
        <v>0</v>
      </c>
      <c r="L218" s="6">
        <f t="shared" si="12"/>
        <v>0</v>
      </c>
      <c r="M218" s="6">
        <f t="shared" si="13"/>
        <v>0</v>
      </c>
    </row>
    <row r="219" spans="1:13" ht="12.75" hidden="1" customHeight="1">
      <c r="A219" s="43" t="s">
        <v>355</v>
      </c>
      <c r="B219" s="44" t="s">
        <v>356</v>
      </c>
      <c r="C219" s="41">
        <v>0</v>
      </c>
      <c r="D219" s="30">
        <v>0</v>
      </c>
      <c r="E219" s="30">
        <v>0</v>
      </c>
      <c r="F219" s="31">
        <v>0</v>
      </c>
      <c r="H219" s="42">
        <f t="shared" si="11"/>
        <v>0</v>
      </c>
      <c r="I219" s="26">
        <f t="shared" si="11"/>
        <v>0</v>
      </c>
      <c r="J219" s="26">
        <f t="shared" si="11"/>
        <v>0</v>
      </c>
      <c r="K219" s="26">
        <f t="shared" si="11"/>
        <v>0</v>
      </c>
      <c r="L219" s="6">
        <f t="shared" si="12"/>
        <v>0</v>
      </c>
      <c r="M219" s="6">
        <f t="shared" si="13"/>
        <v>0</v>
      </c>
    </row>
    <row r="220" spans="1:13" ht="12.75" hidden="1" customHeight="1">
      <c r="A220" s="43" t="s">
        <v>357</v>
      </c>
      <c r="B220" s="44" t="s">
        <v>358</v>
      </c>
      <c r="C220" s="41">
        <v>0</v>
      </c>
      <c r="D220" s="30">
        <v>0</v>
      </c>
      <c r="E220" s="30">
        <v>0</v>
      </c>
      <c r="F220" s="31">
        <v>0</v>
      </c>
      <c r="H220" s="42">
        <f t="shared" si="11"/>
        <v>0</v>
      </c>
      <c r="I220" s="26">
        <f t="shared" si="11"/>
        <v>0</v>
      </c>
      <c r="J220" s="26">
        <f t="shared" si="11"/>
        <v>0</v>
      </c>
      <c r="K220" s="26">
        <f t="shared" si="11"/>
        <v>0</v>
      </c>
      <c r="L220" s="6">
        <f t="shared" si="12"/>
        <v>0</v>
      </c>
      <c r="M220" s="6">
        <f t="shared" si="13"/>
        <v>0</v>
      </c>
    </row>
    <row r="221" spans="1:13" ht="12.75" hidden="1" customHeight="1">
      <c r="A221" s="43" t="s">
        <v>359</v>
      </c>
      <c r="B221" s="44" t="s">
        <v>360</v>
      </c>
      <c r="C221" s="41">
        <v>0</v>
      </c>
      <c r="D221" s="30">
        <v>0</v>
      </c>
      <c r="E221" s="30">
        <v>0</v>
      </c>
      <c r="F221" s="31">
        <v>0</v>
      </c>
      <c r="H221" s="42">
        <f t="shared" si="11"/>
        <v>0</v>
      </c>
      <c r="I221" s="26">
        <f t="shared" si="11"/>
        <v>0</v>
      </c>
      <c r="J221" s="26">
        <f t="shared" si="11"/>
        <v>0</v>
      </c>
      <c r="K221" s="26">
        <f t="shared" si="11"/>
        <v>0</v>
      </c>
      <c r="L221" s="6">
        <f t="shared" si="12"/>
        <v>0</v>
      </c>
      <c r="M221" s="6">
        <f t="shared" si="13"/>
        <v>0</v>
      </c>
    </row>
    <row r="222" spans="1:13" ht="12.75" customHeight="1">
      <c r="A222" s="43" t="s">
        <v>361</v>
      </c>
      <c r="B222" s="44" t="s">
        <v>362</v>
      </c>
      <c r="C222" s="41">
        <v>350000</v>
      </c>
      <c r="D222" s="30">
        <v>0</v>
      </c>
      <c r="E222" s="30">
        <v>350000</v>
      </c>
      <c r="F222" s="31">
        <v>0</v>
      </c>
      <c r="H222" s="42">
        <f t="shared" si="11"/>
        <v>350</v>
      </c>
      <c r="I222" s="26">
        <f t="shared" si="11"/>
        <v>0</v>
      </c>
      <c r="J222" s="26">
        <f t="shared" si="11"/>
        <v>350</v>
      </c>
      <c r="K222" s="26">
        <f t="shared" si="11"/>
        <v>0</v>
      </c>
      <c r="L222" s="6">
        <f t="shared" si="12"/>
        <v>0</v>
      </c>
      <c r="M222" s="6">
        <f t="shared" si="13"/>
        <v>0</v>
      </c>
    </row>
    <row r="223" spans="1:13" ht="12.75" customHeight="1">
      <c r="A223" s="43"/>
      <c r="B223" s="44"/>
      <c r="C223" s="29"/>
      <c r="D223" s="30"/>
      <c r="E223" s="30"/>
      <c r="F223" s="31"/>
      <c r="H223" s="26">
        <f t="shared" si="11"/>
        <v>0</v>
      </c>
      <c r="I223" s="26">
        <f t="shared" si="11"/>
        <v>0</v>
      </c>
      <c r="J223" s="26">
        <f t="shared" si="11"/>
        <v>0</v>
      </c>
      <c r="K223" s="26">
        <f t="shared" si="11"/>
        <v>0</v>
      </c>
      <c r="L223" s="6">
        <f t="shared" si="12"/>
        <v>0</v>
      </c>
      <c r="M223" s="6">
        <f t="shared" si="13"/>
        <v>0</v>
      </c>
    </row>
    <row r="224" spans="1:13" ht="12.75" customHeight="1">
      <c r="A224" s="32">
        <v>6.03</v>
      </c>
      <c r="B224" s="33" t="s">
        <v>363</v>
      </c>
      <c r="C224" s="34">
        <v>36200000</v>
      </c>
      <c r="D224" s="34">
        <v>12670000</v>
      </c>
      <c r="E224" s="34">
        <v>14480000</v>
      </c>
      <c r="F224" s="35">
        <v>9050000</v>
      </c>
      <c r="H224" s="42">
        <f t="shared" si="11"/>
        <v>36200</v>
      </c>
      <c r="I224" s="42">
        <f t="shared" si="11"/>
        <v>12670</v>
      </c>
      <c r="J224" s="42">
        <f t="shared" si="11"/>
        <v>14480</v>
      </c>
      <c r="K224" s="42">
        <f t="shared" si="11"/>
        <v>9050</v>
      </c>
      <c r="L224" s="6">
        <f t="shared" si="12"/>
        <v>0</v>
      </c>
      <c r="M224" s="6">
        <f t="shared" si="13"/>
        <v>0</v>
      </c>
    </row>
    <row r="225" spans="1:13" ht="12.75" customHeight="1">
      <c r="A225" s="43" t="s">
        <v>364</v>
      </c>
      <c r="B225" s="44" t="s">
        <v>365</v>
      </c>
      <c r="C225" s="41">
        <v>36200000</v>
      </c>
      <c r="D225" s="30">
        <v>12670000</v>
      </c>
      <c r="E225" s="30">
        <v>14480000</v>
      </c>
      <c r="F225" s="31">
        <v>9050000</v>
      </c>
      <c r="H225" s="42">
        <f t="shared" si="11"/>
        <v>36200</v>
      </c>
      <c r="I225" s="26">
        <f t="shared" si="11"/>
        <v>12670</v>
      </c>
      <c r="J225" s="26">
        <f t="shared" si="11"/>
        <v>14480</v>
      </c>
      <c r="K225" s="26">
        <f t="shared" si="11"/>
        <v>9050</v>
      </c>
      <c r="L225" s="6">
        <f t="shared" si="12"/>
        <v>0</v>
      </c>
      <c r="M225" s="6">
        <f t="shared" si="13"/>
        <v>0</v>
      </c>
    </row>
    <row r="226" spans="1:13" ht="12.75" hidden="1" customHeight="1">
      <c r="A226" s="43" t="s">
        <v>366</v>
      </c>
      <c r="B226" s="44" t="s">
        <v>367</v>
      </c>
      <c r="C226" s="41">
        <v>0</v>
      </c>
      <c r="D226" s="30">
        <v>0</v>
      </c>
      <c r="E226" s="30">
        <v>0</v>
      </c>
      <c r="F226" s="31">
        <v>0</v>
      </c>
      <c r="H226" s="42">
        <f t="shared" si="11"/>
        <v>0</v>
      </c>
      <c r="I226" s="26">
        <f t="shared" si="11"/>
        <v>0</v>
      </c>
      <c r="J226" s="26">
        <f t="shared" si="11"/>
        <v>0</v>
      </c>
      <c r="K226" s="26">
        <f t="shared" si="11"/>
        <v>0</v>
      </c>
      <c r="L226" s="6">
        <f t="shared" si="12"/>
        <v>0</v>
      </c>
      <c r="M226" s="6">
        <f t="shared" si="13"/>
        <v>0</v>
      </c>
    </row>
    <row r="227" spans="1:13" ht="12.75" hidden="1" customHeight="1">
      <c r="A227" s="43" t="s">
        <v>368</v>
      </c>
      <c r="B227" s="44" t="s">
        <v>369</v>
      </c>
      <c r="C227" s="41">
        <v>0</v>
      </c>
      <c r="D227" s="30">
        <v>0</v>
      </c>
      <c r="E227" s="30">
        <v>0</v>
      </c>
      <c r="F227" s="31">
        <v>0</v>
      </c>
      <c r="H227" s="42">
        <f t="shared" si="11"/>
        <v>0</v>
      </c>
      <c r="I227" s="26">
        <f t="shared" si="11"/>
        <v>0</v>
      </c>
      <c r="J227" s="26">
        <f t="shared" si="11"/>
        <v>0</v>
      </c>
      <c r="K227" s="26">
        <f t="shared" si="11"/>
        <v>0</v>
      </c>
      <c r="L227" s="6">
        <f t="shared" si="12"/>
        <v>0</v>
      </c>
      <c r="M227" s="6">
        <f t="shared" si="13"/>
        <v>0</v>
      </c>
    </row>
    <row r="228" spans="1:13" ht="12.75" hidden="1" customHeight="1">
      <c r="A228" s="43" t="s">
        <v>370</v>
      </c>
      <c r="B228" s="44" t="s">
        <v>371</v>
      </c>
      <c r="C228" s="41">
        <v>0</v>
      </c>
      <c r="D228" s="30">
        <v>0</v>
      </c>
      <c r="E228" s="30">
        <v>0</v>
      </c>
      <c r="F228" s="31">
        <v>0</v>
      </c>
      <c r="H228" s="42">
        <f t="shared" si="11"/>
        <v>0</v>
      </c>
      <c r="I228" s="26">
        <f t="shared" si="11"/>
        <v>0</v>
      </c>
      <c r="J228" s="26">
        <f t="shared" si="11"/>
        <v>0</v>
      </c>
      <c r="K228" s="26">
        <f t="shared" si="11"/>
        <v>0</v>
      </c>
      <c r="L228" s="6">
        <f t="shared" si="12"/>
        <v>0</v>
      </c>
      <c r="M228" s="6">
        <f t="shared" si="13"/>
        <v>0</v>
      </c>
    </row>
    <row r="229" spans="1:13" ht="12.75" hidden="1" customHeight="1">
      <c r="A229" s="27" t="s">
        <v>372</v>
      </c>
      <c r="B229" s="28" t="s">
        <v>373</v>
      </c>
      <c r="C229" s="41">
        <v>0</v>
      </c>
      <c r="D229" s="30">
        <v>0</v>
      </c>
      <c r="E229" s="30">
        <v>0</v>
      </c>
      <c r="F229" s="31">
        <v>0</v>
      </c>
      <c r="H229" s="42">
        <f t="shared" si="11"/>
        <v>0</v>
      </c>
      <c r="I229" s="26">
        <f t="shared" si="11"/>
        <v>0</v>
      </c>
      <c r="J229" s="26">
        <f t="shared" si="11"/>
        <v>0</v>
      </c>
      <c r="K229" s="26">
        <f t="shared" si="11"/>
        <v>0</v>
      </c>
      <c r="L229" s="6">
        <f t="shared" si="12"/>
        <v>0</v>
      </c>
      <c r="M229" s="6">
        <f t="shared" si="13"/>
        <v>0</v>
      </c>
    </row>
    <row r="230" spans="1:13" ht="12.75" hidden="1" customHeight="1">
      <c r="A230" s="43" t="s">
        <v>374</v>
      </c>
      <c r="B230" s="44" t="s">
        <v>375</v>
      </c>
      <c r="C230" s="41">
        <v>0</v>
      </c>
      <c r="D230" s="30">
        <v>0</v>
      </c>
      <c r="E230" s="30">
        <v>0</v>
      </c>
      <c r="F230" s="31">
        <v>0</v>
      </c>
      <c r="H230" s="42">
        <f t="shared" si="11"/>
        <v>0</v>
      </c>
      <c r="I230" s="26">
        <f t="shared" si="11"/>
        <v>0</v>
      </c>
      <c r="J230" s="26">
        <f t="shared" si="11"/>
        <v>0</v>
      </c>
      <c r="K230" s="26">
        <f t="shared" si="11"/>
        <v>0</v>
      </c>
      <c r="L230" s="6">
        <f t="shared" si="12"/>
        <v>0</v>
      </c>
      <c r="M230" s="6">
        <f t="shared" si="13"/>
        <v>0</v>
      </c>
    </row>
    <row r="231" spans="1:13" ht="12.75" hidden="1" customHeight="1">
      <c r="A231" s="43"/>
      <c r="B231" s="44"/>
      <c r="C231" s="29"/>
      <c r="D231" s="30"/>
      <c r="E231" s="30"/>
      <c r="F231" s="31"/>
      <c r="H231" s="26">
        <f t="shared" si="11"/>
        <v>0</v>
      </c>
      <c r="I231" s="26">
        <f t="shared" si="11"/>
        <v>0</v>
      </c>
      <c r="J231" s="26">
        <f t="shared" si="11"/>
        <v>0</v>
      </c>
      <c r="K231" s="26">
        <f t="shared" si="11"/>
        <v>0</v>
      </c>
      <c r="L231" s="6">
        <f t="shared" si="12"/>
        <v>0</v>
      </c>
      <c r="M231" s="6">
        <f t="shared" si="13"/>
        <v>0</v>
      </c>
    </row>
    <row r="232" spans="1:13" ht="12.75" hidden="1" customHeight="1">
      <c r="A232" s="32">
        <v>6.04</v>
      </c>
      <c r="B232" s="33" t="s">
        <v>376</v>
      </c>
      <c r="C232" s="41">
        <v>0</v>
      </c>
      <c r="D232" s="41">
        <v>0</v>
      </c>
      <c r="E232" s="41">
        <v>0</v>
      </c>
      <c r="F232" s="48">
        <v>0</v>
      </c>
      <c r="H232" s="42">
        <f t="shared" si="11"/>
        <v>0</v>
      </c>
      <c r="I232" s="42">
        <f t="shared" si="11"/>
        <v>0</v>
      </c>
      <c r="J232" s="42">
        <f t="shared" si="11"/>
        <v>0</v>
      </c>
      <c r="K232" s="42">
        <f t="shared" si="11"/>
        <v>0</v>
      </c>
      <c r="L232" s="6">
        <f t="shared" si="12"/>
        <v>0</v>
      </c>
      <c r="M232" s="6">
        <f t="shared" si="13"/>
        <v>0</v>
      </c>
    </row>
    <row r="233" spans="1:13" ht="12.75" hidden="1" customHeight="1">
      <c r="A233" s="43" t="s">
        <v>377</v>
      </c>
      <c r="B233" s="44" t="s">
        <v>378</v>
      </c>
      <c r="C233" s="41">
        <v>0</v>
      </c>
      <c r="D233" s="30">
        <v>0</v>
      </c>
      <c r="E233" s="30">
        <v>0</v>
      </c>
      <c r="F233" s="31">
        <v>0</v>
      </c>
      <c r="H233" s="42">
        <f t="shared" si="11"/>
        <v>0</v>
      </c>
      <c r="I233" s="26">
        <f t="shared" si="11"/>
        <v>0</v>
      </c>
      <c r="J233" s="26">
        <f t="shared" si="11"/>
        <v>0</v>
      </c>
      <c r="K233" s="26">
        <f t="shared" si="11"/>
        <v>0</v>
      </c>
      <c r="L233" s="6">
        <f t="shared" si="12"/>
        <v>0</v>
      </c>
      <c r="M233" s="6">
        <f t="shared" si="13"/>
        <v>0</v>
      </c>
    </row>
    <row r="234" spans="1:13" ht="12.75" hidden="1" customHeight="1">
      <c r="A234" s="43" t="s">
        <v>379</v>
      </c>
      <c r="B234" s="44" t="s">
        <v>380</v>
      </c>
      <c r="C234" s="41">
        <v>0</v>
      </c>
      <c r="D234" s="30">
        <v>0</v>
      </c>
      <c r="E234" s="30">
        <v>0</v>
      </c>
      <c r="F234" s="31">
        <v>0</v>
      </c>
      <c r="H234" s="42">
        <f t="shared" si="11"/>
        <v>0</v>
      </c>
      <c r="I234" s="26">
        <f t="shared" si="11"/>
        <v>0</v>
      </c>
      <c r="J234" s="26">
        <f t="shared" si="11"/>
        <v>0</v>
      </c>
      <c r="K234" s="26">
        <f t="shared" si="11"/>
        <v>0</v>
      </c>
      <c r="L234" s="6">
        <f t="shared" si="12"/>
        <v>0</v>
      </c>
      <c r="M234" s="6">
        <f t="shared" si="13"/>
        <v>0</v>
      </c>
    </row>
    <row r="235" spans="1:13" ht="12.75" hidden="1" customHeight="1">
      <c r="A235" s="43" t="s">
        <v>381</v>
      </c>
      <c r="B235" s="44" t="s">
        <v>382</v>
      </c>
      <c r="C235" s="41">
        <v>0</v>
      </c>
      <c r="D235" s="30">
        <v>0</v>
      </c>
      <c r="E235" s="30">
        <v>0</v>
      </c>
      <c r="F235" s="31">
        <v>0</v>
      </c>
      <c r="H235" s="42">
        <f t="shared" si="11"/>
        <v>0</v>
      </c>
      <c r="I235" s="26">
        <f t="shared" si="11"/>
        <v>0</v>
      </c>
      <c r="J235" s="26">
        <f t="shared" si="11"/>
        <v>0</v>
      </c>
      <c r="K235" s="26">
        <f t="shared" si="11"/>
        <v>0</v>
      </c>
      <c r="L235" s="6">
        <f t="shared" si="12"/>
        <v>0</v>
      </c>
      <c r="M235" s="6">
        <f t="shared" si="13"/>
        <v>0</v>
      </c>
    </row>
    <row r="236" spans="1:13" s="4" customFormat="1" ht="12.75" hidden="1" customHeight="1">
      <c r="A236" s="27" t="s">
        <v>383</v>
      </c>
      <c r="B236" s="28" t="s">
        <v>384</v>
      </c>
      <c r="C236" s="41">
        <v>0</v>
      </c>
      <c r="D236" s="30">
        <v>0</v>
      </c>
      <c r="E236" s="30">
        <v>0</v>
      </c>
      <c r="F236" s="31">
        <v>0</v>
      </c>
      <c r="H236" s="51">
        <f t="shared" si="11"/>
        <v>0</v>
      </c>
      <c r="I236" s="26">
        <f t="shared" si="11"/>
        <v>0</v>
      </c>
      <c r="J236" s="26">
        <f t="shared" si="11"/>
        <v>0</v>
      </c>
      <c r="K236" s="26">
        <f t="shared" si="11"/>
        <v>0</v>
      </c>
      <c r="L236" s="6">
        <f t="shared" si="12"/>
        <v>0</v>
      </c>
      <c r="M236" s="6">
        <f t="shared" si="13"/>
        <v>0</v>
      </c>
    </row>
    <row r="237" spans="1:13" ht="12.75" hidden="1" customHeight="1">
      <c r="A237" s="43"/>
      <c r="B237" s="44"/>
      <c r="C237" s="29"/>
      <c r="D237" s="30"/>
      <c r="E237" s="30"/>
      <c r="F237" s="31"/>
      <c r="H237" s="26">
        <f t="shared" si="11"/>
        <v>0</v>
      </c>
      <c r="I237" s="26">
        <f t="shared" si="11"/>
        <v>0</v>
      </c>
      <c r="J237" s="26">
        <f t="shared" si="11"/>
        <v>0</v>
      </c>
      <c r="K237" s="26">
        <f t="shared" si="11"/>
        <v>0</v>
      </c>
      <c r="L237" s="6">
        <f t="shared" si="12"/>
        <v>0</v>
      </c>
      <c r="M237" s="6">
        <f t="shared" si="13"/>
        <v>0</v>
      </c>
    </row>
    <row r="238" spans="1:13" ht="12.75" hidden="1" customHeight="1">
      <c r="A238" s="32">
        <v>6.05</v>
      </c>
      <c r="B238" s="33" t="s">
        <v>385</v>
      </c>
      <c r="C238" s="41">
        <v>0</v>
      </c>
      <c r="D238" s="41">
        <v>0</v>
      </c>
      <c r="E238" s="41">
        <v>0</v>
      </c>
      <c r="F238" s="48">
        <v>0</v>
      </c>
      <c r="H238" s="42">
        <f t="shared" si="11"/>
        <v>0</v>
      </c>
      <c r="I238" s="42">
        <f t="shared" si="11"/>
        <v>0</v>
      </c>
      <c r="J238" s="42">
        <f t="shared" si="11"/>
        <v>0</v>
      </c>
      <c r="K238" s="42">
        <f t="shared" si="11"/>
        <v>0</v>
      </c>
      <c r="L238" s="6">
        <f t="shared" si="12"/>
        <v>0</v>
      </c>
      <c r="M238" s="6">
        <f t="shared" si="13"/>
        <v>0</v>
      </c>
    </row>
    <row r="239" spans="1:13" ht="12.75" hidden="1" customHeight="1">
      <c r="A239" s="43" t="s">
        <v>386</v>
      </c>
      <c r="B239" s="44" t="s">
        <v>387</v>
      </c>
      <c r="C239" s="41">
        <v>0</v>
      </c>
      <c r="D239" s="30">
        <v>0</v>
      </c>
      <c r="E239" s="30">
        <v>0</v>
      </c>
      <c r="F239" s="31">
        <v>0</v>
      </c>
      <c r="H239" s="42">
        <f t="shared" si="11"/>
        <v>0</v>
      </c>
      <c r="I239" s="26">
        <f t="shared" si="11"/>
        <v>0</v>
      </c>
      <c r="J239" s="26">
        <f t="shared" si="11"/>
        <v>0</v>
      </c>
      <c r="K239" s="26">
        <f t="shared" si="11"/>
        <v>0</v>
      </c>
      <c r="L239" s="6">
        <f t="shared" si="12"/>
        <v>0</v>
      </c>
      <c r="M239" s="6">
        <f t="shared" si="13"/>
        <v>0</v>
      </c>
    </row>
    <row r="240" spans="1:13" ht="12.75" customHeight="1">
      <c r="A240" s="43"/>
      <c r="B240" s="44"/>
      <c r="C240" s="29"/>
      <c r="D240" s="30"/>
      <c r="E240" s="30"/>
      <c r="F240" s="31"/>
      <c r="H240" s="26">
        <f t="shared" si="11"/>
        <v>0</v>
      </c>
      <c r="I240" s="26">
        <f t="shared" si="11"/>
        <v>0</v>
      </c>
      <c r="J240" s="26">
        <f t="shared" si="11"/>
        <v>0</v>
      </c>
      <c r="K240" s="26">
        <f t="shared" si="11"/>
        <v>0</v>
      </c>
      <c r="L240" s="6">
        <f t="shared" si="12"/>
        <v>0</v>
      </c>
      <c r="M240" s="6">
        <f t="shared" si="13"/>
        <v>0</v>
      </c>
    </row>
    <row r="241" spans="1:13" ht="12.75" customHeight="1">
      <c r="A241" s="32">
        <v>6.06</v>
      </c>
      <c r="B241" s="33" t="s">
        <v>388</v>
      </c>
      <c r="C241" s="34">
        <v>150000</v>
      </c>
      <c r="D241" s="34">
        <v>0</v>
      </c>
      <c r="E241" s="34">
        <v>0</v>
      </c>
      <c r="F241" s="35">
        <v>150000</v>
      </c>
      <c r="H241" s="42">
        <f t="shared" si="11"/>
        <v>150</v>
      </c>
      <c r="I241" s="42">
        <f t="shared" si="11"/>
        <v>0</v>
      </c>
      <c r="J241" s="42">
        <f t="shared" si="11"/>
        <v>0</v>
      </c>
      <c r="K241" s="42">
        <f t="shared" si="11"/>
        <v>150</v>
      </c>
      <c r="L241" s="6">
        <f t="shared" si="12"/>
        <v>0</v>
      </c>
      <c r="M241" s="6">
        <f t="shared" si="13"/>
        <v>0</v>
      </c>
    </row>
    <row r="242" spans="1:13" ht="12.75" hidden="1" customHeight="1">
      <c r="A242" s="43" t="s">
        <v>389</v>
      </c>
      <c r="B242" s="44" t="s">
        <v>390</v>
      </c>
      <c r="C242" s="41">
        <v>0</v>
      </c>
      <c r="D242" s="30">
        <v>0</v>
      </c>
      <c r="E242" s="30">
        <v>0</v>
      </c>
      <c r="F242" s="31">
        <v>0</v>
      </c>
      <c r="H242" s="42">
        <f t="shared" si="11"/>
        <v>0</v>
      </c>
      <c r="I242" s="26">
        <f t="shared" si="11"/>
        <v>0</v>
      </c>
      <c r="J242" s="26">
        <f t="shared" si="11"/>
        <v>0</v>
      </c>
      <c r="K242" s="26">
        <f t="shared" si="11"/>
        <v>0</v>
      </c>
      <c r="L242" s="6">
        <f t="shared" si="12"/>
        <v>0</v>
      </c>
      <c r="M242" s="6">
        <f t="shared" si="13"/>
        <v>0</v>
      </c>
    </row>
    <row r="243" spans="1:13" ht="12.75" customHeight="1">
      <c r="A243" s="43" t="s">
        <v>391</v>
      </c>
      <c r="B243" s="44" t="s">
        <v>392</v>
      </c>
      <c r="C243" s="41">
        <v>150000</v>
      </c>
      <c r="D243" s="30">
        <v>0</v>
      </c>
      <c r="E243" s="30">
        <v>0</v>
      </c>
      <c r="F243" s="31">
        <v>150000</v>
      </c>
      <c r="H243" s="42">
        <f t="shared" si="11"/>
        <v>150</v>
      </c>
      <c r="I243" s="26">
        <f t="shared" si="11"/>
        <v>0</v>
      </c>
      <c r="J243" s="26">
        <f t="shared" si="11"/>
        <v>0</v>
      </c>
      <c r="K243" s="26">
        <f t="shared" si="11"/>
        <v>150</v>
      </c>
      <c r="L243" s="6">
        <f t="shared" si="12"/>
        <v>0</v>
      </c>
      <c r="M243" s="6">
        <f t="shared" si="13"/>
        <v>0</v>
      </c>
    </row>
    <row r="244" spans="1:13">
      <c r="A244" s="27"/>
      <c r="B244" s="28"/>
      <c r="C244" s="29"/>
      <c r="D244" s="30"/>
      <c r="E244" s="30"/>
      <c r="F244" s="31"/>
      <c r="H244" s="26">
        <f t="shared" si="11"/>
        <v>0</v>
      </c>
      <c r="I244" s="26">
        <f t="shared" si="11"/>
        <v>0</v>
      </c>
      <c r="J244" s="26">
        <f t="shared" si="11"/>
        <v>0</v>
      </c>
      <c r="K244" s="26">
        <f t="shared" si="11"/>
        <v>0</v>
      </c>
      <c r="L244" s="6">
        <f t="shared" si="12"/>
        <v>0</v>
      </c>
      <c r="M244" s="6">
        <f t="shared" si="13"/>
        <v>0</v>
      </c>
    </row>
    <row r="245" spans="1:13" s="36" customFormat="1" ht="26.25" customHeight="1">
      <c r="A245" s="32" t="s">
        <v>393</v>
      </c>
      <c r="B245" s="33" t="s">
        <v>394</v>
      </c>
      <c r="C245" s="34">
        <v>7390700</v>
      </c>
      <c r="D245" s="34">
        <v>0</v>
      </c>
      <c r="E245" s="34">
        <v>7390700</v>
      </c>
      <c r="F245" s="35">
        <v>0</v>
      </c>
      <c r="H245" s="37">
        <f t="shared" si="11"/>
        <v>7390.7</v>
      </c>
      <c r="I245" s="37">
        <f t="shared" si="11"/>
        <v>0</v>
      </c>
      <c r="J245" s="37">
        <f t="shared" si="11"/>
        <v>7390.7</v>
      </c>
      <c r="K245" s="37">
        <f t="shared" si="11"/>
        <v>0</v>
      </c>
      <c r="L245" s="38">
        <f t="shared" si="12"/>
        <v>0</v>
      </c>
      <c r="M245" s="38">
        <f t="shared" si="13"/>
        <v>0</v>
      </c>
    </row>
    <row r="246" spans="1:13" ht="27" customHeight="1">
      <c r="A246" s="27" t="s">
        <v>395</v>
      </c>
      <c r="B246" s="28" t="s">
        <v>396</v>
      </c>
      <c r="C246" s="41">
        <v>7390700</v>
      </c>
      <c r="D246" s="30">
        <v>0</v>
      </c>
      <c r="E246" s="30">
        <v>7390700</v>
      </c>
      <c r="F246" s="31">
        <v>0</v>
      </c>
      <c r="H246" s="42">
        <f t="shared" si="11"/>
        <v>7390.7</v>
      </c>
      <c r="I246" s="26">
        <f t="shared" si="11"/>
        <v>0</v>
      </c>
      <c r="J246" s="26">
        <f t="shared" si="11"/>
        <v>7390.7</v>
      </c>
      <c r="K246" s="26">
        <f t="shared" si="11"/>
        <v>0</v>
      </c>
      <c r="L246" s="6">
        <f t="shared" si="12"/>
        <v>0</v>
      </c>
      <c r="M246" s="6">
        <f t="shared" si="13"/>
        <v>0</v>
      </c>
    </row>
    <row r="247" spans="1:13" ht="17.25" hidden="1" customHeight="1">
      <c r="A247" s="43" t="s">
        <v>397</v>
      </c>
      <c r="B247" s="44" t="s">
        <v>398</v>
      </c>
      <c r="C247" s="41">
        <v>0</v>
      </c>
      <c r="D247" s="30">
        <v>0</v>
      </c>
      <c r="E247" s="30">
        <v>0</v>
      </c>
      <c r="F247" s="31">
        <v>0</v>
      </c>
      <c r="H247" s="42">
        <f t="shared" si="11"/>
        <v>0</v>
      </c>
      <c r="I247" s="26">
        <f t="shared" si="11"/>
        <v>0</v>
      </c>
      <c r="J247" s="26">
        <f t="shared" si="11"/>
        <v>0</v>
      </c>
      <c r="K247" s="26">
        <f t="shared" si="11"/>
        <v>0</v>
      </c>
      <c r="L247" s="6">
        <f t="shared" si="12"/>
        <v>0</v>
      </c>
      <c r="M247" s="6">
        <f t="shared" si="13"/>
        <v>0</v>
      </c>
    </row>
    <row r="248" spans="1:13" ht="12.75" hidden="1" customHeight="1">
      <c r="A248" s="27"/>
      <c r="B248" s="28"/>
      <c r="C248" s="29"/>
      <c r="D248" s="30"/>
      <c r="E248" s="30"/>
      <c r="F248" s="31"/>
      <c r="H248" s="26">
        <f t="shared" si="11"/>
        <v>0</v>
      </c>
      <c r="I248" s="26">
        <f t="shared" si="11"/>
        <v>0</v>
      </c>
      <c r="J248" s="26">
        <f t="shared" si="11"/>
        <v>0</v>
      </c>
      <c r="K248" s="26">
        <f t="shared" si="11"/>
        <v>0</v>
      </c>
      <c r="L248" s="6">
        <f t="shared" si="12"/>
        <v>0</v>
      </c>
      <c r="M248" s="6">
        <f t="shared" si="13"/>
        <v>0</v>
      </c>
    </row>
    <row r="249" spans="1:13" s="36" customFormat="1" ht="12.75" hidden="1" customHeight="1">
      <c r="A249" s="32">
        <v>9</v>
      </c>
      <c r="B249" s="33" t="s">
        <v>399</v>
      </c>
      <c r="C249" s="41">
        <v>0</v>
      </c>
      <c r="D249" s="41">
        <v>0</v>
      </c>
      <c r="E249" s="41">
        <v>0</v>
      </c>
      <c r="F249" s="48">
        <v>0</v>
      </c>
      <c r="H249" s="37">
        <f t="shared" si="11"/>
        <v>0</v>
      </c>
      <c r="I249" s="37">
        <f t="shared" si="11"/>
        <v>0</v>
      </c>
      <c r="J249" s="37">
        <f t="shared" si="11"/>
        <v>0</v>
      </c>
      <c r="K249" s="37">
        <f t="shared" si="11"/>
        <v>0</v>
      </c>
      <c r="L249" s="38">
        <f t="shared" si="12"/>
        <v>0</v>
      </c>
      <c r="M249" s="38">
        <f t="shared" si="13"/>
        <v>0</v>
      </c>
    </row>
    <row r="250" spans="1:13" ht="12.75" hidden="1" customHeight="1">
      <c r="A250" s="27"/>
      <c r="B250" s="28"/>
      <c r="C250" s="29"/>
      <c r="D250" s="30"/>
      <c r="E250" s="30"/>
      <c r="F250" s="31"/>
      <c r="H250" s="26">
        <f t="shared" si="11"/>
        <v>0</v>
      </c>
      <c r="I250" s="26">
        <f t="shared" si="11"/>
        <v>0</v>
      </c>
      <c r="J250" s="26">
        <f t="shared" si="11"/>
        <v>0</v>
      </c>
      <c r="K250" s="26">
        <f t="shared" si="11"/>
        <v>0</v>
      </c>
      <c r="L250" s="6">
        <f t="shared" si="12"/>
        <v>0</v>
      </c>
      <c r="M250" s="6">
        <f t="shared" si="13"/>
        <v>0</v>
      </c>
    </row>
    <row r="251" spans="1:13" ht="12.75" hidden="1" customHeight="1">
      <c r="A251" s="32">
        <v>9.01</v>
      </c>
      <c r="B251" s="33" t="s">
        <v>400</v>
      </c>
      <c r="C251" s="41">
        <v>0</v>
      </c>
      <c r="D251" s="41">
        <v>0</v>
      </c>
      <c r="E251" s="41">
        <v>0</v>
      </c>
      <c r="F251" s="48">
        <v>0</v>
      </c>
      <c r="H251" s="42">
        <f t="shared" si="11"/>
        <v>0</v>
      </c>
      <c r="I251" s="42">
        <f t="shared" si="11"/>
        <v>0</v>
      </c>
      <c r="J251" s="42">
        <f t="shared" si="11"/>
        <v>0</v>
      </c>
      <c r="K251" s="42">
        <f t="shared" si="11"/>
        <v>0</v>
      </c>
      <c r="L251" s="6">
        <f t="shared" si="12"/>
        <v>0</v>
      </c>
      <c r="M251" s="6">
        <f t="shared" si="13"/>
        <v>0</v>
      </c>
    </row>
    <row r="252" spans="1:13" ht="12.75" hidden="1" customHeight="1">
      <c r="A252" s="43" t="s">
        <v>401</v>
      </c>
      <c r="B252" s="44" t="s">
        <v>402</v>
      </c>
      <c r="C252" s="41">
        <v>0</v>
      </c>
      <c r="D252" s="30">
        <v>0</v>
      </c>
      <c r="E252" s="30">
        <v>0</v>
      </c>
      <c r="F252" s="31">
        <v>0</v>
      </c>
      <c r="H252" s="42">
        <f t="shared" si="11"/>
        <v>0</v>
      </c>
      <c r="I252" s="26">
        <f t="shared" si="11"/>
        <v>0</v>
      </c>
      <c r="J252" s="26">
        <f t="shared" si="11"/>
        <v>0</v>
      </c>
      <c r="K252" s="26">
        <f t="shared" si="11"/>
        <v>0</v>
      </c>
      <c r="L252" s="6">
        <f t="shared" si="12"/>
        <v>0</v>
      </c>
      <c r="M252" s="6">
        <f t="shared" si="13"/>
        <v>0</v>
      </c>
    </row>
    <row r="253" spans="1:13" ht="12.75" hidden="1" customHeight="1">
      <c r="A253" s="43"/>
      <c r="B253" s="44"/>
      <c r="C253" s="29"/>
      <c r="D253" s="30"/>
      <c r="E253" s="30"/>
      <c r="F253" s="31"/>
      <c r="H253" s="26">
        <f t="shared" si="11"/>
        <v>0</v>
      </c>
      <c r="I253" s="26">
        <f t="shared" si="11"/>
        <v>0</v>
      </c>
      <c r="J253" s="26">
        <f t="shared" si="11"/>
        <v>0</v>
      </c>
      <c r="K253" s="26">
        <f t="shared" si="11"/>
        <v>0</v>
      </c>
      <c r="L253" s="6">
        <f t="shared" si="12"/>
        <v>0</v>
      </c>
      <c r="M253" s="6">
        <f t="shared" si="13"/>
        <v>0</v>
      </c>
    </row>
    <row r="254" spans="1:13" s="36" customFormat="1" ht="12.75" hidden="1" customHeight="1">
      <c r="A254" s="32" t="s">
        <v>403</v>
      </c>
      <c r="B254" s="33" t="s">
        <v>404</v>
      </c>
      <c r="C254" s="41">
        <v>0</v>
      </c>
      <c r="D254" s="41">
        <v>0</v>
      </c>
      <c r="E254" s="41">
        <v>0</v>
      </c>
      <c r="F254" s="48">
        <v>0</v>
      </c>
      <c r="H254" s="37">
        <f t="shared" si="11"/>
        <v>0</v>
      </c>
      <c r="I254" s="37">
        <f t="shared" si="11"/>
        <v>0</v>
      </c>
      <c r="J254" s="37">
        <f t="shared" si="11"/>
        <v>0</v>
      </c>
      <c r="K254" s="37">
        <f t="shared" si="11"/>
        <v>0</v>
      </c>
      <c r="L254" s="38">
        <f t="shared" si="12"/>
        <v>0</v>
      </c>
      <c r="M254" s="38">
        <f t="shared" si="13"/>
        <v>0</v>
      </c>
    </row>
    <row r="255" spans="1:13" ht="12.75" hidden="1" customHeight="1">
      <c r="A255" s="27" t="s">
        <v>405</v>
      </c>
      <c r="B255" s="28" t="s">
        <v>406</v>
      </c>
      <c r="C255" s="41">
        <v>0</v>
      </c>
      <c r="D255" s="30">
        <v>0</v>
      </c>
      <c r="E255" s="30">
        <v>0</v>
      </c>
      <c r="F255" s="31">
        <v>0</v>
      </c>
      <c r="H255" s="42">
        <f t="shared" si="11"/>
        <v>0</v>
      </c>
      <c r="I255" s="26">
        <f t="shared" si="11"/>
        <v>0</v>
      </c>
      <c r="J255" s="26">
        <f t="shared" si="11"/>
        <v>0</v>
      </c>
      <c r="K255" s="26">
        <f t="shared" si="11"/>
        <v>0</v>
      </c>
      <c r="L255" s="6">
        <f t="shared" si="12"/>
        <v>0</v>
      </c>
      <c r="M255" s="6">
        <f t="shared" si="13"/>
        <v>0</v>
      </c>
    </row>
    <row r="256" spans="1:13" ht="25.5" hidden="1" customHeight="1">
      <c r="A256" s="27" t="s">
        <v>407</v>
      </c>
      <c r="B256" s="28" t="s">
        <v>408</v>
      </c>
      <c r="C256" s="41">
        <v>0</v>
      </c>
      <c r="D256" s="30">
        <v>0</v>
      </c>
      <c r="E256" s="30">
        <v>0</v>
      </c>
      <c r="F256" s="31">
        <v>0</v>
      </c>
      <c r="H256" s="42">
        <f t="shared" si="11"/>
        <v>0</v>
      </c>
      <c r="I256" s="26">
        <f t="shared" si="11"/>
        <v>0</v>
      </c>
      <c r="J256" s="26">
        <f t="shared" si="11"/>
        <v>0</v>
      </c>
      <c r="K256" s="26">
        <f t="shared" si="11"/>
        <v>0</v>
      </c>
      <c r="L256" s="6">
        <f t="shared" si="12"/>
        <v>0</v>
      </c>
      <c r="M256" s="6">
        <f t="shared" si="13"/>
        <v>0</v>
      </c>
    </row>
    <row r="257" spans="1:13" ht="13.5" thickBot="1">
      <c r="A257" s="52"/>
      <c r="B257" s="53"/>
      <c r="C257" s="54"/>
      <c r="D257" s="54"/>
      <c r="E257" s="54"/>
      <c r="F257" s="55"/>
      <c r="H257" s="56">
        <f t="shared" si="11"/>
        <v>0</v>
      </c>
      <c r="I257" s="56">
        <f t="shared" si="11"/>
        <v>0</v>
      </c>
      <c r="J257" s="56">
        <f t="shared" si="11"/>
        <v>0</v>
      </c>
      <c r="K257" s="56">
        <f t="shared" si="11"/>
        <v>0</v>
      </c>
      <c r="L257" s="6">
        <f t="shared" si="12"/>
        <v>0</v>
      </c>
      <c r="M257" s="6">
        <f t="shared" si="13"/>
        <v>0</v>
      </c>
    </row>
    <row r="258" spans="1:13">
      <c r="L258" s="6"/>
      <c r="M258" s="6"/>
    </row>
    <row r="259" spans="1:13">
      <c r="L259" s="6"/>
      <c r="M259" s="6"/>
    </row>
    <row r="260" spans="1:13">
      <c r="L260" s="6"/>
      <c r="M260" s="6"/>
    </row>
    <row r="261" spans="1:13">
      <c r="L261" s="6"/>
      <c r="M261" s="6"/>
    </row>
    <row r="262" spans="1:13">
      <c r="L262" s="6"/>
      <c r="M262" s="6"/>
    </row>
    <row r="263" spans="1:13">
      <c r="L263" s="6"/>
      <c r="M263" s="6"/>
    </row>
    <row r="264" spans="1:13">
      <c r="L264" s="6"/>
      <c r="M264" s="6"/>
    </row>
    <row r="265" spans="1:13">
      <c r="L265" s="6"/>
      <c r="M265" s="6"/>
    </row>
    <row r="266" spans="1:13">
      <c r="L266" s="6"/>
      <c r="M266" s="6"/>
    </row>
    <row r="267" spans="1:13">
      <c r="L267" s="6"/>
      <c r="M267" s="6"/>
    </row>
    <row r="268" spans="1:13">
      <c r="L268" s="6"/>
      <c r="M268" s="6"/>
    </row>
    <row r="269" spans="1:13">
      <c r="L269" s="6"/>
      <c r="M269" s="6"/>
    </row>
    <row r="270" spans="1:13">
      <c r="L270" s="6"/>
      <c r="M270" s="6"/>
    </row>
    <row r="271" spans="1:13">
      <c r="L271" s="6"/>
      <c r="M271" s="6"/>
    </row>
    <row r="272" spans="1:13">
      <c r="L272" s="6"/>
      <c r="M272" s="6"/>
    </row>
    <row r="273" spans="12:13">
      <c r="L273" s="6"/>
      <c r="M273" s="6"/>
    </row>
    <row r="274" spans="12:13">
      <c r="L274" s="6"/>
      <c r="M274" s="6"/>
    </row>
    <row r="275" spans="12:13">
      <c r="L275" s="6"/>
      <c r="M275" s="6"/>
    </row>
    <row r="276" spans="12:13">
      <c r="L276" s="6"/>
      <c r="M276" s="6"/>
    </row>
    <row r="277" spans="12:13">
      <c r="L277" s="6"/>
      <c r="M277" s="6"/>
    </row>
    <row r="278" spans="12:13">
      <c r="L278" s="6"/>
      <c r="M278" s="6"/>
    </row>
    <row r="279" spans="12:13">
      <c r="L279" s="6"/>
      <c r="M279" s="6"/>
    </row>
    <row r="280" spans="12:13">
      <c r="L280" s="6"/>
      <c r="M280" s="6"/>
    </row>
    <row r="281" spans="12:13">
      <c r="L281" s="6"/>
      <c r="M281" s="6"/>
    </row>
    <row r="282" spans="12:13">
      <c r="L282" s="6"/>
      <c r="M282" s="6"/>
    </row>
    <row r="283" spans="12:13">
      <c r="L283" s="6"/>
      <c r="M283" s="6"/>
    </row>
    <row r="284" spans="12:13">
      <c r="L284" s="6"/>
      <c r="M284" s="6"/>
    </row>
    <row r="285" spans="12:13">
      <c r="L285" s="6"/>
      <c r="M285" s="6"/>
    </row>
    <row r="286" spans="12:13">
      <c r="L286" s="6"/>
      <c r="M286" s="6"/>
    </row>
    <row r="287" spans="12:13">
      <c r="L287" s="6"/>
      <c r="M287" s="6"/>
    </row>
    <row r="288" spans="12:13">
      <c r="L288" s="6"/>
      <c r="M288" s="6"/>
    </row>
    <row r="289" spans="12:13">
      <c r="L289" s="6"/>
      <c r="M289" s="6"/>
    </row>
    <row r="290" spans="12:13">
      <c r="L290" s="6"/>
      <c r="M290" s="6"/>
    </row>
    <row r="291" spans="12:13">
      <c r="L291" s="6"/>
      <c r="M291" s="6"/>
    </row>
    <row r="292" spans="12:13">
      <c r="L292" s="6"/>
      <c r="M292" s="6"/>
    </row>
    <row r="293" spans="12:13">
      <c r="L293" s="6"/>
      <c r="M293" s="6"/>
    </row>
    <row r="294" spans="12:13">
      <c r="L294" s="6"/>
      <c r="M294" s="6"/>
    </row>
  </sheetData>
  <mergeCells count="9">
    <mergeCell ref="H6:H7"/>
    <mergeCell ref="C7:C8"/>
    <mergeCell ref="A1:F1"/>
    <mergeCell ref="A2:F2"/>
    <mergeCell ref="A3:F3"/>
    <mergeCell ref="A4:F4"/>
    <mergeCell ref="A6:A8"/>
    <mergeCell ref="B6:B8"/>
    <mergeCell ref="C6:F6"/>
  </mergeCells>
  <printOptions horizontalCentered="1"/>
  <pageMargins left="0.39370078740157483" right="0.39370078740157483" top="0.59055118110236227" bottom="0" header="0.19685039370078741" footer="0"/>
  <pageSetup scale="85" fitToHeight="4" orientation="landscape" r:id="rId1"/>
  <headerFooter alignWithMargins="0">
    <oddHeader>&amp;L&amp;G</oddHeader>
  </headerFooter>
  <rowBreaks count="3" manualBreakCount="3">
    <brk id="48" max="5" man="1"/>
    <brk id="102" max="5" man="1"/>
    <brk id="151" max="5"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F257"/>
  <sheetViews>
    <sheetView zoomScaleNormal="100" workbookViewId="0">
      <pane xSplit="2" ySplit="7" topLeftCell="C8" activePane="bottomRight" state="frozen"/>
      <selection activeCell="C27" sqref="C27"/>
      <selection pane="topRight" activeCell="C27" sqref="C27"/>
      <selection pane="bottomLeft" activeCell="C27" sqref="C27"/>
      <selection pane="bottomRight" activeCell="A2" sqref="A2:F2"/>
    </sheetView>
  </sheetViews>
  <sheetFormatPr baseColWidth="10" defaultRowHeight="12.75"/>
  <cols>
    <col min="1" max="1" width="8.140625" style="71" customWidth="1"/>
    <col min="2" max="2" width="47.140625" style="72" customWidth="1"/>
    <col min="3" max="3" width="23.42578125" style="73" customWidth="1"/>
    <col min="4" max="6" width="19.7109375" style="73" customWidth="1"/>
  </cols>
  <sheetData>
    <row r="1" spans="1:6" s="58" customFormat="1">
      <c r="A1" s="286" t="s">
        <v>0</v>
      </c>
      <c r="B1" s="286"/>
      <c r="C1" s="286"/>
      <c r="D1" s="286"/>
      <c r="E1" s="286"/>
      <c r="F1" s="286"/>
    </row>
    <row r="2" spans="1:6" s="58" customFormat="1">
      <c r="A2" s="286" t="s">
        <v>1</v>
      </c>
      <c r="B2" s="286"/>
      <c r="C2" s="286"/>
      <c r="D2" s="286"/>
      <c r="E2" s="286"/>
      <c r="F2" s="286"/>
    </row>
    <row r="3" spans="1:6" s="58" customFormat="1">
      <c r="A3" s="286" t="s">
        <v>409</v>
      </c>
      <c r="B3" s="286"/>
      <c r="C3" s="286"/>
      <c r="D3" s="286"/>
      <c r="E3" s="286"/>
      <c r="F3" s="286"/>
    </row>
    <row r="4" spans="1:6" s="58" customFormat="1">
      <c r="A4" s="286" t="s">
        <v>3</v>
      </c>
      <c r="B4" s="286"/>
      <c r="C4" s="286"/>
      <c r="D4" s="286"/>
      <c r="E4" s="286"/>
      <c r="F4" s="286"/>
    </row>
    <row r="5" spans="1:6" s="62" customFormat="1" ht="13.5" thickBot="1">
      <c r="A5" s="59"/>
      <c r="B5" s="60"/>
      <c r="C5" s="5">
        <f>+[2]Comparativo!D8-C8</f>
        <v>1232479706.0021439</v>
      </c>
      <c r="D5" s="61">
        <v>0.46429999999999999</v>
      </c>
      <c r="E5" s="61">
        <v>0.1249</v>
      </c>
      <c r="F5" s="61">
        <v>0.4108</v>
      </c>
    </row>
    <row r="6" spans="1:6" ht="13.5" customHeight="1" thickBot="1">
      <c r="A6" s="279" t="s">
        <v>5</v>
      </c>
      <c r="B6" s="281" t="s">
        <v>6</v>
      </c>
      <c r="C6" s="290" t="s">
        <v>410</v>
      </c>
      <c r="D6" s="291"/>
      <c r="E6" s="291"/>
      <c r="F6" s="292"/>
    </row>
    <row r="7" spans="1:6" ht="13.5" customHeight="1" thickBot="1">
      <c r="A7" s="280"/>
      <c r="B7" s="288"/>
      <c r="C7" s="293" t="s">
        <v>8</v>
      </c>
      <c r="D7" s="63" t="s">
        <v>9</v>
      </c>
      <c r="E7" s="63" t="s">
        <v>9</v>
      </c>
      <c r="F7" s="64" t="s">
        <v>9</v>
      </c>
    </row>
    <row r="8" spans="1:6" ht="13.5" thickBot="1">
      <c r="A8" s="287"/>
      <c r="B8" s="289"/>
      <c r="C8" s="294"/>
      <c r="D8" s="65" t="s">
        <v>10</v>
      </c>
      <c r="E8" s="65" t="s">
        <v>11</v>
      </c>
      <c r="F8" s="66" t="s">
        <v>12</v>
      </c>
    </row>
    <row r="9" spans="1:6" ht="26.25" customHeight="1" thickBot="1">
      <c r="A9" s="67"/>
      <c r="B9" s="68" t="s">
        <v>13</v>
      </c>
      <c r="C9" s="69">
        <v>2171182482.0005999</v>
      </c>
      <c r="D9" s="69">
        <v>750798047.4222101</v>
      </c>
      <c r="E9" s="69">
        <v>850372853.16824007</v>
      </c>
      <c r="F9" s="70">
        <v>570011581.41015005</v>
      </c>
    </row>
    <row r="10" spans="1:6">
      <c r="A10" s="21"/>
      <c r="B10" s="22"/>
      <c r="C10" s="23"/>
      <c r="D10" s="24"/>
      <c r="E10" s="24"/>
      <c r="F10" s="25"/>
    </row>
    <row r="11" spans="1:6" ht="12.75" hidden="1" customHeight="1">
      <c r="A11" s="27"/>
      <c r="B11" s="28"/>
      <c r="C11" s="29"/>
      <c r="D11" s="30"/>
      <c r="E11" s="30"/>
      <c r="F11" s="31"/>
    </row>
    <row r="12" spans="1:6">
      <c r="A12" s="32">
        <v>0</v>
      </c>
      <c r="B12" s="33" t="s">
        <v>14</v>
      </c>
      <c r="C12" s="34">
        <v>2013637132.9206002</v>
      </c>
      <c r="D12" s="34">
        <v>704772996.52221012</v>
      </c>
      <c r="E12" s="34">
        <v>805454853.16824007</v>
      </c>
      <c r="F12" s="35">
        <v>503409283.23015004</v>
      </c>
    </row>
    <row r="13" spans="1:6">
      <c r="A13" s="39"/>
      <c r="B13" s="28"/>
      <c r="C13" s="29"/>
      <c r="D13" s="29"/>
      <c r="E13" s="29"/>
      <c r="F13" s="40"/>
    </row>
    <row r="14" spans="1:6">
      <c r="A14" s="32" t="s">
        <v>15</v>
      </c>
      <c r="B14" s="33" t="s">
        <v>16</v>
      </c>
      <c r="C14" s="34">
        <v>824627842</v>
      </c>
      <c r="D14" s="34">
        <v>288619744.69999999</v>
      </c>
      <c r="E14" s="34">
        <v>329851136.80000001</v>
      </c>
      <c r="F14" s="35">
        <v>206156960.5</v>
      </c>
    </row>
    <row r="15" spans="1:6">
      <c r="A15" s="27" t="s">
        <v>17</v>
      </c>
      <c r="B15" s="28" t="s">
        <v>18</v>
      </c>
      <c r="C15" s="41">
        <v>814627842</v>
      </c>
      <c r="D15" s="30">
        <v>285119744.69999999</v>
      </c>
      <c r="E15" s="30">
        <v>325851136.80000001</v>
      </c>
      <c r="F15" s="31">
        <v>203656960.5</v>
      </c>
    </row>
    <row r="16" spans="1:6" ht="12.75" hidden="1" customHeight="1">
      <c r="A16" s="43" t="s">
        <v>19</v>
      </c>
      <c r="B16" s="44" t="s">
        <v>20</v>
      </c>
      <c r="C16" s="41">
        <v>0</v>
      </c>
      <c r="D16" s="30"/>
      <c r="E16" s="30"/>
      <c r="F16" s="31"/>
    </row>
    <row r="17" spans="1:6" ht="12.75" hidden="1" customHeight="1">
      <c r="A17" s="43" t="s">
        <v>21</v>
      </c>
      <c r="B17" s="44" t="s">
        <v>22</v>
      </c>
      <c r="C17" s="41">
        <v>0</v>
      </c>
      <c r="D17" s="30"/>
      <c r="E17" s="30"/>
      <c r="F17" s="31"/>
    </row>
    <row r="18" spans="1:6" ht="12.75" hidden="1" customHeight="1">
      <c r="A18" s="43" t="s">
        <v>23</v>
      </c>
      <c r="B18" s="44" t="s">
        <v>24</v>
      </c>
      <c r="C18" s="41">
        <v>0</v>
      </c>
      <c r="D18" s="30"/>
      <c r="E18" s="30"/>
      <c r="F18" s="31"/>
    </row>
    <row r="19" spans="1:6">
      <c r="A19" s="27" t="s">
        <v>25</v>
      </c>
      <c r="B19" s="28" t="s">
        <v>26</v>
      </c>
      <c r="C19" s="41">
        <v>10000000</v>
      </c>
      <c r="D19" s="30">
        <v>3500000</v>
      </c>
      <c r="E19" s="30">
        <v>4000000</v>
      </c>
      <c r="F19" s="31">
        <v>2500000</v>
      </c>
    </row>
    <row r="20" spans="1:6">
      <c r="A20" s="27"/>
      <c r="B20" s="28"/>
      <c r="C20" s="29"/>
      <c r="D20" s="30"/>
      <c r="E20" s="30"/>
      <c r="F20" s="31"/>
    </row>
    <row r="21" spans="1:6">
      <c r="A21" s="32" t="s">
        <v>27</v>
      </c>
      <c r="B21" s="33" t="s">
        <v>28</v>
      </c>
      <c r="C21" s="34">
        <v>9000000</v>
      </c>
      <c r="D21" s="34">
        <v>3150000</v>
      </c>
      <c r="E21" s="34">
        <v>3600000</v>
      </c>
      <c r="F21" s="35">
        <v>2250000</v>
      </c>
    </row>
    <row r="22" spans="1:6">
      <c r="A22" s="27" t="s">
        <v>29</v>
      </c>
      <c r="B22" s="28" t="s">
        <v>30</v>
      </c>
      <c r="C22" s="41">
        <v>9000000</v>
      </c>
      <c r="D22" s="30">
        <v>3150000</v>
      </c>
      <c r="E22" s="30">
        <v>3600000</v>
      </c>
      <c r="F22" s="31">
        <v>2250000</v>
      </c>
    </row>
    <row r="23" spans="1:6" ht="12.75" hidden="1" customHeight="1">
      <c r="A23" s="45" t="s">
        <v>31</v>
      </c>
      <c r="B23" s="28" t="s">
        <v>32</v>
      </c>
      <c r="C23" s="41">
        <v>0</v>
      </c>
      <c r="D23" s="30">
        <v>0</v>
      </c>
      <c r="E23" s="30">
        <v>0</v>
      </c>
      <c r="F23" s="31">
        <v>0</v>
      </c>
    </row>
    <row r="24" spans="1:6" ht="12.75" hidden="1" customHeight="1">
      <c r="A24" s="45" t="s">
        <v>33</v>
      </c>
      <c r="B24" s="28" t="s">
        <v>34</v>
      </c>
      <c r="C24" s="41">
        <v>0</v>
      </c>
      <c r="D24" s="30"/>
      <c r="E24" s="30"/>
      <c r="F24" s="31"/>
    </row>
    <row r="25" spans="1:6" ht="12.75" hidden="1" customHeight="1">
      <c r="A25" s="45" t="s">
        <v>35</v>
      </c>
      <c r="B25" s="28" t="s">
        <v>36</v>
      </c>
      <c r="C25" s="41">
        <v>0</v>
      </c>
      <c r="D25" s="30"/>
      <c r="E25" s="30"/>
      <c r="F25" s="31"/>
    </row>
    <row r="26" spans="1:6" ht="12.75" hidden="1" customHeight="1">
      <c r="A26" s="27" t="s">
        <v>37</v>
      </c>
      <c r="B26" s="28" t="s">
        <v>38</v>
      </c>
      <c r="C26" s="41">
        <v>0</v>
      </c>
      <c r="D26" s="30"/>
      <c r="E26" s="30"/>
      <c r="F26" s="31"/>
    </row>
    <row r="27" spans="1:6">
      <c r="A27" s="27"/>
      <c r="B27" s="28"/>
      <c r="C27" s="29"/>
      <c r="D27" s="30"/>
      <c r="E27" s="30"/>
      <c r="F27" s="31"/>
    </row>
    <row r="28" spans="1:6">
      <c r="A28" s="32" t="s">
        <v>39</v>
      </c>
      <c r="B28" s="33" t="s">
        <v>40</v>
      </c>
      <c r="C28" s="34">
        <v>864246104.22000003</v>
      </c>
      <c r="D28" s="34">
        <v>302486136.477</v>
      </c>
      <c r="E28" s="34">
        <v>345698441.68800002</v>
      </c>
      <c r="F28" s="35">
        <v>216061526.05500001</v>
      </c>
    </row>
    <row r="29" spans="1:6">
      <c r="A29" s="27" t="s">
        <v>41</v>
      </c>
      <c r="B29" s="28" t="s">
        <v>42</v>
      </c>
      <c r="C29" s="41">
        <v>247843421</v>
      </c>
      <c r="D29" s="30">
        <v>86745197.349999994</v>
      </c>
      <c r="E29" s="30">
        <v>99137368.400000006</v>
      </c>
      <c r="F29" s="31">
        <v>61960855.25</v>
      </c>
    </row>
    <row r="30" spans="1:6">
      <c r="A30" s="27" t="s">
        <v>43</v>
      </c>
      <c r="B30" s="28" t="s">
        <v>44</v>
      </c>
      <c r="C30" s="41">
        <v>288908844</v>
      </c>
      <c r="D30" s="30">
        <v>101118095.39999999</v>
      </c>
      <c r="E30" s="30">
        <v>115563537.60000001</v>
      </c>
      <c r="F30" s="31">
        <v>72227211</v>
      </c>
    </row>
    <row r="31" spans="1:6">
      <c r="A31" s="27" t="s">
        <v>45</v>
      </c>
      <c r="B31" s="28" t="s">
        <v>46</v>
      </c>
      <c r="C31" s="41">
        <v>128370464.22</v>
      </c>
      <c r="D31" s="30">
        <v>44929662.476999998</v>
      </c>
      <c r="E31" s="30">
        <v>51348185.688000001</v>
      </c>
      <c r="F31" s="31">
        <v>32092616.055</v>
      </c>
    </row>
    <row r="32" spans="1:6">
      <c r="A32" s="27" t="s">
        <v>47</v>
      </c>
      <c r="B32" s="28" t="s">
        <v>48</v>
      </c>
      <c r="C32" s="41">
        <v>112718383</v>
      </c>
      <c r="D32" s="30">
        <v>39451434.049999997</v>
      </c>
      <c r="E32" s="30">
        <v>45087353.200000003</v>
      </c>
      <c r="F32" s="31">
        <v>28179595.75</v>
      </c>
    </row>
    <row r="33" spans="1:6">
      <c r="A33" s="27" t="s">
        <v>49</v>
      </c>
      <c r="B33" s="28" t="s">
        <v>50</v>
      </c>
      <c r="C33" s="41">
        <v>86404992</v>
      </c>
      <c r="D33" s="30">
        <v>30241747.199999999</v>
      </c>
      <c r="E33" s="30">
        <v>34561996.800000004</v>
      </c>
      <c r="F33" s="31">
        <v>21601248</v>
      </c>
    </row>
    <row r="34" spans="1:6">
      <c r="A34" s="27"/>
      <c r="B34" s="28"/>
      <c r="C34" s="29"/>
      <c r="D34" s="30"/>
      <c r="E34" s="30"/>
      <c r="F34" s="31"/>
    </row>
    <row r="35" spans="1:6" ht="25.5">
      <c r="A35" s="32" t="s">
        <v>51</v>
      </c>
      <c r="B35" s="33" t="s">
        <v>52</v>
      </c>
      <c r="C35" s="34">
        <v>151174089.49500003</v>
      </c>
      <c r="D35" s="34">
        <v>52910931.323250003</v>
      </c>
      <c r="E35" s="34">
        <v>60469635.798000023</v>
      </c>
      <c r="F35" s="35">
        <v>37793522.373750009</v>
      </c>
    </row>
    <row r="36" spans="1:6" ht="25.5">
      <c r="A36" s="27" t="s">
        <v>53</v>
      </c>
      <c r="B36" s="28" t="s">
        <v>54</v>
      </c>
      <c r="C36" s="41">
        <v>143421572.08500004</v>
      </c>
      <c r="D36" s="30">
        <v>50197550.229750007</v>
      </c>
      <c r="E36" s="30">
        <v>57368628.834000021</v>
      </c>
      <c r="F36" s="31">
        <v>35855393.02125001</v>
      </c>
    </row>
    <row r="37" spans="1:6" ht="25.5" hidden="1" customHeight="1">
      <c r="A37" s="43" t="s">
        <v>55</v>
      </c>
      <c r="B37" s="44" t="s">
        <v>56</v>
      </c>
      <c r="C37" s="41">
        <v>0</v>
      </c>
      <c r="D37" s="30"/>
      <c r="E37" s="30"/>
      <c r="F37" s="31"/>
    </row>
    <row r="38" spans="1:6" ht="25.5" hidden="1" customHeight="1">
      <c r="A38" s="43" t="s">
        <v>57</v>
      </c>
      <c r="B38" s="44" t="s">
        <v>58</v>
      </c>
      <c r="C38" s="41">
        <v>0</v>
      </c>
      <c r="D38" s="30"/>
      <c r="E38" s="30"/>
      <c r="F38" s="31"/>
    </row>
    <row r="39" spans="1:6" ht="38.25" hidden="1" customHeight="1">
      <c r="A39" s="27" t="s">
        <v>59</v>
      </c>
      <c r="B39" s="28" t="s">
        <v>60</v>
      </c>
      <c r="C39" s="41">
        <v>0</v>
      </c>
      <c r="D39" s="30"/>
      <c r="E39" s="30"/>
      <c r="F39" s="31"/>
    </row>
    <row r="40" spans="1:6" ht="25.5">
      <c r="A40" s="27" t="s">
        <v>61</v>
      </c>
      <c r="B40" s="28" t="s">
        <v>62</v>
      </c>
      <c r="C40" s="41">
        <v>7752517.4099999974</v>
      </c>
      <c r="D40" s="30">
        <v>2713381.093499999</v>
      </c>
      <c r="E40" s="30">
        <v>3101006.9639999992</v>
      </c>
      <c r="F40" s="31">
        <v>1938129.3524999993</v>
      </c>
    </row>
    <row r="41" spans="1:6">
      <c r="A41" s="27"/>
      <c r="B41" s="28"/>
      <c r="C41" s="29"/>
      <c r="D41" s="30"/>
      <c r="E41" s="30"/>
      <c r="F41" s="31"/>
    </row>
    <row r="42" spans="1:6" ht="38.25">
      <c r="A42" s="32" t="s">
        <v>63</v>
      </c>
      <c r="B42" s="33" t="s">
        <v>64</v>
      </c>
      <c r="C42" s="34">
        <v>164589097.20560002</v>
      </c>
      <c r="D42" s="34">
        <v>57606184.021960013</v>
      </c>
      <c r="E42" s="34">
        <v>65835638.88224002</v>
      </c>
      <c r="F42" s="35">
        <v>41147274.301400006</v>
      </c>
    </row>
    <row r="43" spans="1:6" ht="25.5">
      <c r="A43" s="27" t="s">
        <v>65</v>
      </c>
      <c r="B43" s="28" t="s">
        <v>66</v>
      </c>
      <c r="C43" s="41">
        <v>78765576.885600016</v>
      </c>
      <c r="D43" s="30">
        <v>27567951.909960005</v>
      </c>
      <c r="E43" s="30">
        <v>31506230.754240006</v>
      </c>
      <c r="F43" s="31">
        <v>19691394.221400004</v>
      </c>
    </row>
    <row r="44" spans="1:6" ht="25.5">
      <c r="A44" s="27" t="s">
        <v>67</v>
      </c>
      <c r="B44" s="44" t="s">
        <v>68</v>
      </c>
      <c r="C44" s="41">
        <v>23257552.230000008</v>
      </c>
      <c r="D44" s="30">
        <v>8140143.2805000022</v>
      </c>
      <c r="E44" s="30">
        <v>9303020.8920000028</v>
      </c>
      <c r="F44" s="31">
        <v>5814388.057500002</v>
      </c>
    </row>
    <row r="45" spans="1:6">
      <c r="A45" s="27" t="s">
        <v>69</v>
      </c>
      <c r="B45" s="28" t="s">
        <v>70</v>
      </c>
      <c r="C45" s="41">
        <v>46515104.460000016</v>
      </c>
      <c r="D45" s="30">
        <v>16280286.561000004</v>
      </c>
      <c r="E45" s="30">
        <v>18606041.784000006</v>
      </c>
      <c r="F45" s="31">
        <v>11628776.115000004</v>
      </c>
    </row>
    <row r="46" spans="1:6" ht="25.5" hidden="1" customHeight="1">
      <c r="A46" s="27" t="s">
        <v>71</v>
      </c>
      <c r="B46" s="28" t="s">
        <v>72</v>
      </c>
      <c r="C46" s="41">
        <v>0</v>
      </c>
      <c r="D46" s="30"/>
      <c r="E46" s="30"/>
      <c r="F46" s="31"/>
    </row>
    <row r="47" spans="1:6" ht="25.5" customHeight="1">
      <c r="A47" s="43" t="s">
        <v>73</v>
      </c>
      <c r="B47" s="44" t="s">
        <v>74</v>
      </c>
      <c r="C47" s="41">
        <v>16050863.630000001</v>
      </c>
      <c r="D47" s="30">
        <v>5617802.2704999996</v>
      </c>
      <c r="E47" s="30">
        <v>6420345.4520000005</v>
      </c>
      <c r="F47" s="31">
        <v>4012715.9075000002</v>
      </c>
    </row>
    <row r="48" spans="1:6" ht="12.75" customHeight="1">
      <c r="A48" s="27"/>
      <c r="B48" s="28"/>
      <c r="C48" s="29"/>
      <c r="D48" s="30"/>
      <c r="E48" s="30"/>
      <c r="F48" s="31"/>
    </row>
    <row r="49" spans="1:6" ht="12.75" hidden="1" customHeight="1">
      <c r="A49" s="32" t="s">
        <v>75</v>
      </c>
      <c r="B49" s="33" t="s">
        <v>76</v>
      </c>
      <c r="C49" s="41">
        <v>0</v>
      </c>
      <c r="D49" s="41">
        <v>0</v>
      </c>
      <c r="E49" s="41">
        <v>0</v>
      </c>
      <c r="F49" s="48">
        <v>0</v>
      </c>
    </row>
    <row r="50" spans="1:6" ht="12.75" hidden="1" customHeight="1">
      <c r="A50" s="43" t="s">
        <v>77</v>
      </c>
      <c r="B50" s="44" t="s">
        <v>78</v>
      </c>
      <c r="C50" s="41">
        <v>0</v>
      </c>
      <c r="D50" s="30"/>
      <c r="E50" s="30"/>
      <c r="F50" s="31"/>
    </row>
    <row r="51" spans="1:6" ht="12.75" hidden="1" customHeight="1">
      <c r="A51" s="43" t="s">
        <v>79</v>
      </c>
      <c r="B51" s="44" t="s">
        <v>80</v>
      </c>
      <c r="C51" s="41">
        <v>0</v>
      </c>
      <c r="D51" s="30"/>
      <c r="E51" s="30"/>
      <c r="F51" s="31"/>
    </row>
    <row r="52" spans="1:6" ht="12.75" hidden="1" customHeight="1">
      <c r="A52" s="43"/>
      <c r="B52" s="44"/>
      <c r="C52" s="29"/>
      <c r="D52" s="30"/>
      <c r="E52" s="30"/>
      <c r="F52" s="31"/>
    </row>
    <row r="53" spans="1:6">
      <c r="A53" s="32">
        <v>1</v>
      </c>
      <c r="B53" s="33" t="s">
        <v>81</v>
      </c>
      <c r="C53" s="34">
        <v>93484005.079999998</v>
      </c>
      <c r="D53" s="34">
        <v>25718857.899999999</v>
      </c>
      <c r="E53" s="34">
        <v>22517000</v>
      </c>
      <c r="F53" s="35">
        <v>45248147.18</v>
      </c>
    </row>
    <row r="54" spans="1:6">
      <c r="A54" s="27"/>
      <c r="B54" s="28"/>
      <c r="C54" s="29"/>
      <c r="D54" s="30"/>
      <c r="E54" s="30"/>
      <c r="F54" s="31"/>
    </row>
    <row r="55" spans="1:6" ht="12.75" hidden="1" customHeight="1">
      <c r="A55" s="32" t="s">
        <v>82</v>
      </c>
      <c r="B55" s="33" t="s">
        <v>83</v>
      </c>
      <c r="C55" s="34">
        <v>0</v>
      </c>
      <c r="D55" s="34">
        <v>0</v>
      </c>
      <c r="E55" s="34">
        <v>0</v>
      </c>
      <c r="F55" s="35">
        <v>0</v>
      </c>
    </row>
    <row r="56" spans="1:6" ht="12.75" hidden="1" customHeight="1">
      <c r="A56" s="43" t="s">
        <v>84</v>
      </c>
      <c r="B56" s="44" t="s">
        <v>85</v>
      </c>
      <c r="C56" s="41">
        <v>0</v>
      </c>
      <c r="D56" s="30">
        <v>0</v>
      </c>
      <c r="E56" s="30">
        <v>0</v>
      </c>
      <c r="F56" s="31">
        <v>0</v>
      </c>
    </row>
    <row r="57" spans="1:6" ht="12.75" hidden="1" customHeight="1">
      <c r="A57" s="27" t="s">
        <v>86</v>
      </c>
      <c r="B57" s="28" t="s">
        <v>87</v>
      </c>
      <c r="C57" s="41">
        <v>0</v>
      </c>
      <c r="D57" s="30">
        <v>0</v>
      </c>
      <c r="E57" s="30">
        <v>0</v>
      </c>
      <c r="F57" s="31">
        <v>0</v>
      </c>
    </row>
    <row r="58" spans="1:6" ht="12.75" hidden="1" customHeight="1">
      <c r="A58" s="43" t="s">
        <v>88</v>
      </c>
      <c r="B58" s="44" t="s">
        <v>89</v>
      </c>
      <c r="C58" s="41">
        <v>0</v>
      </c>
      <c r="D58" s="30">
        <v>0</v>
      </c>
      <c r="E58" s="30">
        <v>0</v>
      </c>
      <c r="F58" s="31">
        <v>0</v>
      </c>
    </row>
    <row r="59" spans="1:6" ht="25.5" hidden="1" customHeight="1">
      <c r="A59" s="43" t="s">
        <v>90</v>
      </c>
      <c r="B59" s="44" t="s">
        <v>91</v>
      </c>
      <c r="C59" s="41">
        <v>0</v>
      </c>
      <c r="D59" s="30">
        <v>0</v>
      </c>
      <c r="E59" s="30">
        <v>0</v>
      </c>
      <c r="F59" s="31">
        <v>0</v>
      </c>
    </row>
    <row r="60" spans="1:6" ht="12.75" hidden="1" customHeight="1">
      <c r="A60" s="27" t="s">
        <v>92</v>
      </c>
      <c r="B60" s="28" t="s">
        <v>93</v>
      </c>
      <c r="C60" s="41">
        <v>0</v>
      </c>
      <c r="D60" s="30">
        <v>0</v>
      </c>
      <c r="E60" s="30">
        <v>0</v>
      </c>
      <c r="F60" s="31">
        <v>0</v>
      </c>
    </row>
    <row r="61" spans="1:6" ht="12.75" hidden="1" customHeight="1">
      <c r="A61" s="27"/>
      <c r="B61" s="28"/>
      <c r="C61" s="29"/>
      <c r="D61" s="30"/>
      <c r="E61" s="30"/>
      <c r="F61" s="31"/>
    </row>
    <row r="62" spans="1:6" ht="12.75" customHeight="1">
      <c r="A62" s="32" t="s">
        <v>94</v>
      </c>
      <c r="B62" s="33" t="s">
        <v>95</v>
      </c>
      <c r="C62" s="34">
        <v>73212935.299999997</v>
      </c>
      <c r="D62" s="34">
        <v>20407000</v>
      </c>
      <c r="E62" s="34">
        <v>17967000</v>
      </c>
      <c r="F62" s="35">
        <v>34838935.299999997</v>
      </c>
    </row>
    <row r="63" spans="1:6" ht="12.75" customHeight="1">
      <c r="A63" s="27" t="s">
        <v>96</v>
      </c>
      <c r="B63" s="28" t="s">
        <v>97</v>
      </c>
      <c r="C63" s="41">
        <v>7501000</v>
      </c>
      <c r="D63" s="30">
        <v>2667000</v>
      </c>
      <c r="E63" s="30">
        <v>2667000</v>
      </c>
      <c r="F63" s="31">
        <v>2167000</v>
      </c>
    </row>
    <row r="64" spans="1:6" ht="12.75" customHeight="1">
      <c r="A64" s="27" t="s">
        <v>98</v>
      </c>
      <c r="B64" s="28" t="s">
        <v>99</v>
      </c>
      <c r="C64" s="41">
        <v>47196935.299999997</v>
      </c>
      <c r="D64" s="30">
        <v>15900000</v>
      </c>
      <c r="E64" s="30">
        <v>14900000</v>
      </c>
      <c r="F64" s="31">
        <v>16396935.300000001</v>
      </c>
    </row>
    <row r="65" spans="1:6" ht="12.75" customHeight="1">
      <c r="A65" s="27" t="s">
        <v>100</v>
      </c>
      <c r="B65" s="28" t="s">
        <v>101</v>
      </c>
      <c r="C65" s="41">
        <v>2165000</v>
      </c>
      <c r="D65" s="30">
        <v>1440000</v>
      </c>
      <c r="E65" s="30">
        <v>0</v>
      </c>
      <c r="F65" s="31">
        <v>725000</v>
      </c>
    </row>
    <row r="66" spans="1:6" ht="12.75" customHeight="1">
      <c r="A66" s="27" t="s">
        <v>102</v>
      </c>
      <c r="B66" s="28" t="s">
        <v>103</v>
      </c>
      <c r="C66" s="41">
        <v>14900000</v>
      </c>
      <c r="D66" s="30">
        <v>400000</v>
      </c>
      <c r="E66" s="30">
        <v>400000</v>
      </c>
      <c r="F66" s="31">
        <v>14100000</v>
      </c>
    </row>
    <row r="67" spans="1:6" ht="12.75" customHeight="1">
      <c r="A67" s="27" t="s">
        <v>104</v>
      </c>
      <c r="B67" s="28" t="s">
        <v>105</v>
      </c>
      <c r="C67" s="41">
        <v>1450000</v>
      </c>
      <c r="D67" s="30">
        <v>0</v>
      </c>
      <c r="E67" s="30">
        <v>0</v>
      </c>
      <c r="F67" s="31">
        <v>1450000</v>
      </c>
    </row>
    <row r="68" spans="1:6" ht="12.75" customHeight="1">
      <c r="A68" s="27"/>
      <c r="B68" s="28"/>
      <c r="C68" s="29"/>
      <c r="D68" s="30"/>
      <c r="E68" s="30"/>
      <c r="F68" s="31"/>
    </row>
    <row r="69" spans="1:6" ht="25.5" customHeight="1">
      <c r="A69" s="32" t="s">
        <v>106</v>
      </c>
      <c r="B69" s="33" t="s">
        <v>107</v>
      </c>
      <c r="C69" s="34">
        <v>8001857.9000000004</v>
      </c>
      <c r="D69" s="34">
        <v>1751857.9</v>
      </c>
      <c r="E69" s="34">
        <v>1600000</v>
      </c>
      <c r="F69" s="35">
        <v>4650000</v>
      </c>
    </row>
    <row r="70" spans="1:6" ht="12.75" customHeight="1">
      <c r="A70" s="27" t="s">
        <v>108</v>
      </c>
      <c r="B70" s="28" t="s">
        <v>109</v>
      </c>
      <c r="C70" s="41">
        <v>1750000</v>
      </c>
      <c r="D70" s="30">
        <v>0</v>
      </c>
      <c r="E70" s="30">
        <v>1500000</v>
      </c>
      <c r="F70" s="31">
        <v>250000</v>
      </c>
    </row>
    <row r="71" spans="1:6" ht="12.75" hidden="1" customHeight="1">
      <c r="A71" s="27" t="s">
        <v>110</v>
      </c>
      <c r="B71" s="28" t="s">
        <v>111</v>
      </c>
      <c r="C71" s="41">
        <v>0</v>
      </c>
      <c r="D71" s="30">
        <v>0</v>
      </c>
      <c r="E71" s="30">
        <v>0</v>
      </c>
      <c r="F71" s="31">
        <v>0</v>
      </c>
    </row>
    <row r="72" spans="1:6" ht="12.75" customHeight="1">
      <c r="A72" s="27" t="s">
        <v>112</v>
      </c>
      <c r="B72" s="28" t="s">
        <v>113</v>
      </c>
      <c r="C72" s="41">
        <v>1359000</v>
      </c>
      <c r="D72" s="30">
        <v>1054000</v>
      </c>
      <c r="E72" s="30">
        <v>0</v>
      </c>
      <c r="F72" s="31">
        <v>305000</v>
      </c>
    </row>
    <row r="73" spans="1:6" ht="12.75" hidden="1" customHeight="1">
      <c r="A73" s="43" t="s">
        <v>114</v>
      </c>
      <c r="B73" s="44" t="s">
        <v>115</v>
      </c>
      <c r="C73" s="41">
        <v>0</v>
      </c>
      <c r="D73" s="30">
        <v>0</v>
      </c>
      <c r="E73" s="30">
        <v>0</v>
      </c>
      <c r="F73" s="31">
        <v>0</v>
      </c>
    </row>
    <row r="74" spans="1:6" ht="12.75" hidden="1" customHeight="1">
      <c r="A74" s="27" t="s">
        <v>116</v>
      </c>
      <c r="B74" s="28" t="s">
        <v>117</v>
      </c>
      <c r="C74" s="41">
        <v>0</v>
      </c>
      <c r="D74" s="30">
        <v>0</v>
      </c>
      <c r="E74" s="30">
        <v>0</v>
      </c>
      <c r="F74" s="31">
        <v>0</v>
      </c>
    </row>
    <row r="75" spans="1:6" ht="25.5" hidden="1" customHeight="1">
      <c r="A75" s="43" t="s">
        <v>118</v>
      </c>
      <c r="B75" s="44" t="s">
        <v>119</v>
      </c>
      <c r="C75" s="41">
        <v>0</v>
      </c>
      <c r="D75" s="30">
        <v>0</v>
      </c>
      <c r="E75" s="30">
        <v>0</v>
      </c>
      <c r="F75" s="31">
        <v>0</v>
      </c>
    </row>
    <row r="76" spans="1:6">
      <c r="A76" s="43" t="s">
        <v>120</v>
      </c>
      <c r="B76" s="44" t="s">
        <v>121</v>
      </c>
      <c r="C76" s="41">
        <v>4892857.9000000004</v>
      </c>
      <c r="D76" s="30">
        <v>697857.9</v>
      </c>
      <c r="E76" s="30">
        <v>100000</v>
      </c>
      <c r="F76" s="31">
        <v>4095000</v>
      </c>
    </row>
    <row r="77" spans="1:6" ht="12.75" customHeight="1">
      <c r="A77" s="27"/>
      <c r="B77" s="28"/>
      <c r="C77" s="29"/>
      <c r="D77" s="30"/>
      <c r="E77" s="30"/>
      <c r="F77" s="31"/>
    </row>
    <row r="78" spans="1:6" ht="12.75" customHeight="1">
      <c r="A78" s="32" t="s">
        <v>122</v>
      </c>
      <c r="B78" s="33" t="s">
        <v>123</v>
      </c>
      <c r="C78" s="34">
        <v>1729211.88</v>
      </c>
      <c r="D78" s="34">
        <v>600000</v>
      </c>
      <c r="E78" s="34">
        <v>0</v>
      </c>
      <c r="F78" s="35">
        <v>1129211.8799999999</v>
      </c>
    </row>
    <row r="79" spans="1:6" ht="12.75" hidden="1" customHeight="1">
      <c r="A79" s="43" t="s">
        <v>124</v>
      </c>
      <c r="B79" s="44" t="s">
        <v>125</v>
      </c>
      <c r="C79" s="41">
        <v>0</v>
      </c>
      <c r="D79" s="30">
        <v>0</v>
      </c>
      <c r="E79" s="30">
        <v>0</v>
      </c>
      <c r="F79" s="31">
        <v>0</v>
      </c>
    </row>
    <row r="80" spans="1:6" ht="12.75" hidden="1" customHeight="1">
      <c r="A80" s="27" t="s">
        <v>126</v>
      </c>
      <c r="B80" s="28" t="s">
        <v>127</v>
      </c>
      <c r="C80" s="41">
        <v>0</v>
      </c>
      <c r="D80" s="30">
        <v>0</v>
      </c>
      <c r="E80" s="30">
        <v>0</v>
      </c>
      <c r="F80" s="31">
        <v>0</v>
      </c>
    </row>
    <row r="81" spans="1:6" ht="12.75" hidden="1" customHeight="1">
      <c r="A81" s="27" t="s">
        <v>128</v>
      </c>
      <c r="B81" s="28" t="s">
        <v>129</v>
      </c>
      <c r="C81" s="41">
        <v>0</v>
      </c>
      <c r="D81" s="30">
        <v>0</v>
      </c>
      <c r="E81" s="30">
        <v>0</v>
      </c>
      <c r="F81" s="31">
        <v>0</v>
      </c>
    </row>
    <row r="82" spans="1:6">
      <c r="A82" s="43" t="s">
        <v>130</v>
      </c>
      <c r="B82" s="44" t="s">
        <v>131</v>
      </c>
      <c r="C82" s="41">
        <v>1029211.88</v>
      </c>
      <c r="D82" s="30">
        <v>0</v>
      </c>
      <c r="E82" s="30">
        <v>0</v>
      </c>
      <c r="F82" s="31">
        <v>1029211.88</v>
      </c>
    </row>
    <row r="83" spans="1:6" hidden="1">
      <c r="A83" s="27" t="s">
        <v>132</v>
      </c>
      <c r="B83" s="28" t="s">
        <v>133</v>
      </c>
      <c r="C83" s="41">
        <v>0</v>
      </c>
      <c r="D83" s="30">
        <v>0</v>
      </c>
      <c r="E83" s="30">
        <v>0</v>
      </c>
      <c r="F83" s="31">
        <v>0</v>
      </c>
    </row>
    <row r="84" spans="1:6" ht="12.75" hidden="1" customHeight="1">
      <c r="A84" s="27" t="s">
        <v>134</v>
      </c>
      <c r="B84" s="28" t="s">
        <v>135</v>
      </c>
      <c r="C84" s="41">
        <v>0</v>
      </c>
      <c r="D84" s="30">
        <v>0</v>
      </c>
      <c r="E84" s="30">
        <v>0</v>
      </c>
      <c r="F84" s="31">
        <v>0</v>
      </c>
    </row>
    <row r="85" spans="1:6" ht="12.75" customHeight="1">
      <c r="A85" s="27" t="s">
        <v>136</v>
      </c>
      <c r="B85" s="28" t="s">
        <v>137</v>
      </c>
      <c r="C85" s="41">
        <v>700000</v>
      </c>
      <c r="D85" s="30">
        <v>600000</v>
      </c>
      <c r="E85" s="30">
        <v>0</v>
      </c>
      <c r="F85" s="31">
        <v>100000</v>
      </c>
    </row>
    <row r="86" spans="1:6" ht="12.75" customHeight="1">
      <c r="A86" s="27"/>
      <c r="B86" s="28"/>
      <c r="C86" s="29"/>
      <c r="D86" s="30"/>
      <c r="E86" s="30"/>
      <c r="F86" s="31"/>
    </row>
    <row r="87" spans="1:6" ht="12.75" customHeight="1">
      <c r="A87" s="32" t="s">
        <v>138</v>
      </c>
      <c r="B87" s="33" t="s">
        <v>139</v>
      </c>
      <c r="C87" s="34">
        <v>1380000</v>
      </c>
      <c r="D87" s="34">
        <v>660000</v>
      </c>
      <c r="E87" s="34">
        <v>500000</v>
      </c>
      <c r="F87" s="35">
        <v>220000</v>
      </c>
    </row>
    <row r="88" spans="1:6" ht="12.75" customHeight="1">
      <c r="A88" s="27" t="s">
        <v>140</v>
      </c>
      <c r="B88" s="28" t="s">
        <v>141</v>
      </c>
      <c r="C88" s="41">
        <v>405000</v>
      </c>
      <c r="D88" s="30">
        <v>60000</v>
      </c>
      <c r="E88" s="30">
        <v>200000</v>
      </c>
      <c r="F88" s="31">
        <v>145000</v>
      </c>
    </row>
    <row r="89" spans="1:6" ht="12.75" customHeight="1">
      <c r="A89" s="27" t="s">
        <v>142</v>
      </c>
      <c r="B89" s="28" t="s">
        <v>143</v>
      </c>
      <c r="C89" s="41">
        <v>975000</v>
      </c>
      <c r="D89" s="30">
        <v>600000</v>
      </c>
      <c r="E89" s="30">
        <v>300000</v>
      </c>
      <c r="F89" s="31">
        <v>75000</v>
      </c>
    </row>
    <row r="90" spans="1:6" ht="12.75" hidden="1" customHeight="1">
      <c r="A90" s="27" t="s">
        <v>144</v>
      </c>
      <c r="B90" s="28" t="s">
        <v>145</v>
      </c>
      <c r="C90" s="41">
        <v>0</v>
      </c>
      <c r="D90" s="30">
        <v>0</v>
      </c>
      <c r="E90" s="30">
        <v>0</v>
      </c>
      <c r="F90" s="31">
        <v>0</v>
      </c>
    </row>
    <row r="91" spans="1:6" ht="12.75" hidden="1" customHeight="1">
      <c r="A91" s="27" t="s">
        <v>146</v>
      </c>
      <c r="B91" s="28" t="s">
        <v>147</v>
      </c>
      <c r="C91" s="41">
        <v>0</v>
      </c>
      <c r="D91" s="30">
        <v>0</v>
      </c>
      <c r="E91" s="30">
        <v>0</v>
      </c>
      <c r="F91" s="31">
        <v>0</v>
      </c>
    </row>
    <row r="92" spans="1:6">
      <c r="A92" s="27"/>
      <c r="B92" s="28"/>
      <c r="C92" s="29"/>
      <c r="D92" s="30"/>
      <c r="E92" s="30"/>
      <c r="F92" s="31"/>
    </row>
    <row r="93" spans="1:6" ht="25.5">
      <c r="A93" s="32" t="s">
        <v>148</v>
      </c>
      <c r="B93" s="33" t="s">
        <v>149</v>
      </c>
      <c r="C93" s="34">
        <v>5000000</v>
      </c>
      <c r="D93" s="34">
        <v>2000000</v>
      </c>
      <c r="E93" s="34">
        <v>2000000</v>
      </c>
      <c r="F93" s="35">
        <v>1000000</v>
      </c>
    </row>
    <row r="94" spans="1:6">
      <c r="A94" s="27" t="s">
        <v>150</v>
      </c>
      <c r="B94" s="28" t="s">
        <v>151</v>
      </c>
      <c r="C94" s="41">
        <v>5000000</v>
      </c>
      <c r="D94" s="30">
        <v>2000000</v>
      </c>
      <c r="E94" s="30">
        <v>2000000</v>
      </c>
      <c r="F94" s="31">
        <v>1000000</v>
      </c>
    </row>
    <row r="95" spans="1:6" ht="12.75" hidden="1" customHeight="1">
      <c r="A95" s="43" t="s">
        <v>152</v>
      </c>
      <c r="B95" s="44" t="s">
        <v>153</v>
      </c>
      <c r="C95" s="41">
        <v>0</v>
      </c>
      <c r="D95" s="30">
        <v>0</v>
      </c>
      <c r="E95" s="30">
        <v>0</v>
      </c>
      <c r="F95" s="31">
        <v>0</v>
      </c>
    </row>
    <row r="96" spans="1:6" ht="12.75" hidden="1" customHeight="1">
      <c r="A96" s="43" t="s">
        <v>154</v>
      </c>
      <c r="B96" s="44" t="s">
        <v>155</v>
      </c>
      <c r="C96" s="41">
        <v>0</v>
      </c>
      <c r="D96" s="30">
        <v>0</v>
      </c>
      <c r="E96" s="30">
        <v>0</v>
      </c>
      <c r="F96" s="31">
        <v>0</v>
      </c>
    </row>
    <row r="97" spans="1:6" ht="12.75" customHeight="1">
      <c r="A97" s="27"/>
      <c r="B97" s="28"/>
      <c r="C97" s="29"/>
      <c r="D97" s="30"/>
      <c r="E97" s="30"/>
      <c r="F97" s="31"/>
    </row>
    <row r="98" spans="1:6" ht="12.75" customHeight="1">
      <c r="A98" s="32" t="s">
        <v>156</v>
      </c>
      <c r="B98" s="33" t="s">
        <v>157</v>
      </c>
      <c r="C98" s="34">
        <v>4160000</v>
      </c>
      <c r="D98" s="34">
        <v>300000</v>
      </c>
      <c r="E98" s="34">
        <v>450000</v>
      </c>
      <c r="F98" s="35">
        <v>3410000</v>
      </c>
    </row>
    <row r="99" spans="1:6" ht="12.75" customHeight="1">
      <c r="A99" s="27" t="s">
        <v>158</v>
      </c>
      <c r="B99" s="28" t="s">
        <v>159</v>
      </c>
      <c r="C99" s="41">
        <v>4160000</v>
      </c>
      <c r="D99" s="30">
        <v>300000</v>
      </c>
      <c r="E99" s="30">
        <v>450000</v>
      </c>
      <c r="F99" s="31">
        <v>3410000</v>
      </c>
    </row>
    <row r="100" spans="1:6" ht="12.75" hidden="1" customHeight="1">
      <c r="A100" s="27" t="s">
        <v>160</v>
      </c>
      <c r="B100" s="28" t="s">
        <v>161</v>
      </c>
      <c r="C100" s="41">
        <v>0</v>
      </c>
      <c r="D100" s="30">
        <v>0</v>
      </c>
      <c r="E100" s="30">
        <v>0</v>
      </c>
      <c r="F100" s="31">
        <v>0</v>
      </c>
    </row>
    <row r="101" spans="1:6" ht="12.75" hidden="1" customHeight="1">
      <c r="A101" s="43" t="s">
        <v>162</v>
      </c>
      <c r="B101" s="44" t="s">
        <v>163</v>
      </c>
      <c r="C101" s="41">
        <v>0</v>
      </c>
      <c r="D101" s="30">
        <v>0</v>
      </c>
      <c r="E101" s="30">
        <v>0</v>
      </c>
      <c r="F101" s="31">
        <v>0</v>
      </c>
    </row>
    <row r="102" spans="1:6" ht="12.75" hidden="1" customHeight="1">
      <c r="A102" s="27"/>
      <c r="B102" s="28"/>
      <c r="C102" s="29"/>
      <c r="D102" s="30"/>
      <c r="E102" s="30"/>
      <c r="F102" s="31"/>
    </row>
    <row r="103" spans="1:6" ht="12.75" hidden="1" customHeight="1">
      <c r="A103" s="32" t="s">
        <v>164</v>
      </c>
      <c r="B103" s="33" t="s">
        <v>165</v>
      </c>
      <c r="C103" s="34">
        <v>0</v>
      </c>
      <c r="D103" s="34">
        <v>0</v>
      </c>
      <c r="E103" s="34">
        <v>0</v>
      </c>
      <c r="F103" s="35">
        <v>0</v>
      </c>
    </row>
    <row r="104" spans="1:6" ht="12.75" hidden="1" customHeight="1">
      <c r="A104" s="27" t="s">
        <v>166</v>
      </c>
      <c r="B104" s="28" t="s">
        <v>167</v>
      </c>
      <c r="C104" s="41">
        <v>0</v>
      </c>
      <c r="D104" s="30">
        <v>0</v>
      </c>
      <c r="E104" s="30">
        <v>0</v>
      </c>
      <c r="F104" s="31">
        <v>0</v>
      </c>
    </row>
    <row r="105" spans="1:6" ht="12.75" hidden="1" customHeight="1">
      <c r="A105" s="43" t="s">
        <v>168</v>
      </c>
      <c r="B105" s="44" t="s">
        <v>169</v>
      </c>
      <c r="C105" s="41">
        <v>0</v>
      </c>
      <c r="D105" s="30">
        <v>0</v>
      </c>
      <c r="E105" s="30">
        <v>0</v>
      </c>
      <c r="F105" s="31">
        <v>0</v>
      </c>
    </row>
    <row r="106" spans="1:6" ht="25.5" hidden="1" customHeight="1">
      <c r="A106" s="27" t="s">
        <v>170</v>
      </c>
      <c r="B106" s="28" t="s">
        <v>171</v>
      </c>
      <c r="C106" s="41">
        <v>0</v>
      </c>
      <c r="D106" s="30">
        <v>0</v>
      </c>
      <c r="E106" s="30">
        <v>0</v>
      </c>
      <c r="F106" s="31">
        <v>0</v>
      </c>
    </row>
    <row r="107" spans="1:6" ht="25.5" hidden="1">
      <c r="A107" s="27" t="s">
        <v>172</v>
      </c>
      <c r="B107" s="28" t="s">
        <v>173</v>
      </c>
      <c r="C107" s="41">
        <v>0</v>
      </c>
      <c r="D107" s="30">
        <v>0</v>
      </c>
      <c r="E107" s="30">
        <v>0</v>
      </c>
      <c r="F107" s="31">
        <v>0</v>
      </c>
    </row>
    <row r="108" spans="1:6" ht="12.75" hidden="1" customHeight="1">
      <c r="A108" s="27" t="s">
        <v>174</v>
      </c>
      <c r="B108" s="28" t="s">
        <v>175</v>
      </c>
      <c r="C108" s="41">
        <v>0</v>
      </c>
      <c r="D108" s="30">
        <v>0</v>
      </c>
      <c r="E108" s="30">
        <v>0</v>
      </c>
      <c r="F108" s="31">
        <v>0</v>
      </c>
    </row>
    <row r="109" spans="1:6" ht="18" hidden="1" customHeight="1">
      <c r="A109" s="27" t="s">
        <v>176</v>
      </c>
      <c r="B109" s="28" t="s">
        <v>177</v>
      </c>
      <c r="C109" s="41">
        <v>0</v>
      </c>
      <c r="D109" s="30">
        <v>0</v>
      </c>
      <c r="E109" s="30">
        <v>0</v>
      </c>
      <c r="F109" s="31">
        <v>0</v>
      </c>
    </row>
    <row r="110" spans="1:6" ht="25.5" hidden="1">
      <c r="A110" s="27" t="s">
        <v>178</v>
      </c>
      <c r="B110" s="28" t="s">
        <v>179</v>
      </c>
      <c r="C110" s="41">
        <v>0</v>
      </c>
      <c r="D110" s="30">
        <v>0</v>
      </c>
      <c r="E110" s="30">
        <v>0</v>
      </c>
      <c r="F110" s="31">
        <v>0</v>
      </c>
    </row>
    <row r="111" spans="1:6" ht="25.5" hidden="1" customHeight="1">
      <c r="A111" s="27" t="s">
        <v>180</v>
      </c>
      <c r="B111" s="28" t="s">
        <v>181</v>
      </c>
      <c r="C111" s="41">
        <v>0</v>
      </c>
      <c r="D111" s="30">
        <v>0</v>
      </c>
      <c r="E111" s="30">
        <v>0</v>
      </c>
      <c r="F111" s="31">
        <v>0</v>
      </c>
    </row>
    <row r="112" spans="1:6" hidden="1">
      <c r="A112" s="27" t="s">
        <v>182</v>
      </c>
      <c r="B112" s="28" t="s">
        <v>183</v>
      </c>
      <c r="C112" s="41">
        <v>0</v>
      </c>
      <c r="D112" s="30">
        <v>0</v>
      </c>
      <c r="E112" s="30">
        <v>0</v>
      </c>
      <c r="F112" s="31">
        <v>0</v>
      </c>
    </row>
    <row r="113" spans="1:6" ht="12.75" hidden="1" customHeight="1">
      <c r="A113" s="27"/>
      <c r="B113" s="28"/>
      <c r="C113" s="29"/>
      <c r="D113" s="30"/>
      <c r="E113" s="30"/>
      <c r="F113" s="31"/>
    </row>
    <row r="114" spans="1:6" ht="12.75" hidden="1" customHeight="1">
      <c r="A114" s="32" t="s">
        <v>184</v>
      </c>
      <c r="B114" s="33" t="s">
        <v>185</v>
      </c>
      <c r="C114" s="34">
        <v>0</v>
      </c>
      <c r="D114" s="34">
        <v>0</v>
      </c>
      <c r="E114" s="34">
        <v>0</v>
      </c>
      <c r="F114" s="35">
        <v>0</v>
      </c>
    </row>
    <row r="115" spans="1:6" ht="12.75" hidden="1" customHeight="1">
      <c r="A115" s="43" t="s">
        <v>186</v>
      </c>
      <c r="B115" s="44" t="s">
        <v>187</v>
      </c>
      <c r="C115" s="41">
        <v>0</v>
      </c>
      <c r="D115" s="30">
        <v>0</v>
      </c>
      <c r="E115" s="30">
        <v>0</v>
      </c>
      <c r="F115" s="31">
        <v>0</v>
      </c>
    </row>
    <row r="116" spans="1:6" ht="12.75" hidden="1" customHeight="1">
      <c r="A116" s="43" t="s">
        <v>188</v>
      </c>
      <c r="B116" s="44" t="s">
        <v>189</v>
      </c>
      <c r="C116" s="41">
        <v>0</v>
      </c>
      <c r="D116" s="30">
        <v>0</v>
      </c>
      <c r="E116" s="30">
        <v>0</v>
      </c>
      <c r="F116" s="31">
        <v>0</v>
      </c>
    </row>
    <row r="117" spans="1:6" ht="12.75" hidden="1" customHeight="1">
      <c r="A117" s="43" t="s">
        <v>190</v>
      </c>
      <c r="B117" s="44" t="s">
        <v>191</v>
      </c>
      <c r="C117" s="41">
        <v>0</v>
      </c>
      <c r="D117" s="30">
        <v>0</v>
      </c>
      <c r="E117" s="30">
        <v>0</v>
      </c>
      <c r="F117" s="31">
        <v>0</v>
      </c>
    </row>
    <row r="118" spans="1:6" ht="12.75" hidden="1" customHeight="1">
      <c r="A118" s="27" t="s">
        <v>192</v>
      </c>
      <c r="B118" s="28" t="s">
        <v>193</v>
      </c>
      <c r="C118" s="41">
        <v>0</v>
      </c>
      <c r="D118" s="30">
        <v>0</v>
      </c>
      <c r="E118" s="30">
        <v>0</v>
      </c>
      <c r="F118" s="31">
        <v>0</v>
      </c>
    </row>
    <row r="119" spans="1:6" ht="12.75" hidden="1" customHeight="1">
      <c r="A119" s="27"/>
      <c r="B119" s="28"/>
      <c r="C119" s="29"/>
      <c r="D119" s="30"/>
      <c r="E119" s="30"/>
      <c r="F119" s="31"/>
    </row>
    <row r="120" spans="1:6" ht="12.75" hidden="1" customHeight="1">
      <c r="A120" s="32" t="s">
        <v>194</v>
      </c>
      <c r="B120" s="33" t="s">
        <v>195</v>
      </c>
      <c r="C120" s="34">
        <v>0</v>
      </c>
      <c r="D120" s="34">
        <v>0</v>
      </c>
      <c r="E120" s="34">
        <v>0</v>
      </c>
      <c r="F120" s="35">
        <v>0</v>
      </c>
    </row>
    <row r="121" spans="1:6" ht="12.75" hidden="1" customHeight="1">
      <c r="A121" s="43" t="s">
        <v>196</v>
      </c>
      <c r="B121" s="44" t="s">
        <v>197</v>
      </c>
      <c r="C121" s="41">
        <v>0</v>
      </c>
      <c r="D121" s="30">
        <v>0</v>
      </c>
      <c r="E121" s="30">
        <v>0</v>
      </c>
      <c r="F121" s="31">
        <v>0</v>
      </c>
    </row>
    <row r="122" spans="1:6" ht="12.75" hidden="1" customHeight="1">
      <c r="A122" s="43" t="s">
        <v>198</v>
      </c>
      <c r="B122" s="44" t="s">
        <v>199</v>
      </c>
      <c r="C122" s="41">
        <v>0</v>
      </c>
      <c r="D122" s="30">
        <v>0</v>
      </c>
      <c r="E122" s="30">
        <v>0</v>
      </c>
      <c r="F122" s="31">
        <v>0</v>
      </c>
    </row>
    <row r="123" spans="1:6" ht="12.75" hidden="1" customHeight="1">
      <c r="A123" s="43" t="s">
        <v>200</v>
      </c>
      <c r="B123" s="44" t="s">
        <v>201</v>
      </c>
      <c r="C123" s="41">
        <v>0</v>
      </c>
      <c r="D123" s="30">
        <v>0</v>
      </c>
      <c r="E123" s="30">
        <v>0</v>
      </c>
      <c r="F123" s="31">
        <v>0</v>
      </c>
    </row>
    <row r="124" spans="1:6" ht="25.5" hidden="1" customHeight="1">
      <c r="A124" s="43" t="s">
        <v>202</v>
      </c>
      <c r="B124" s="44" t="s">
        <v>203</v>
      </c>
      <c r="C124" s="41">
        <v>0</v>
      </c>
      <c r="D124" s="30">
        <v>0</v>
      </c>
      <c r="E124" s="30">
        <v>0</v>
      </c>
      <c r="F124" s="31">
        <v>0</v>
      </c>
    </row>
    <row r="125" spans="1:6" ht="12.75" hidden="1" customHeight="1">
      <c r="A125" s="43" t="s">
        <v>204</v>
      </c>
      <c r="B125" s="44" t="s">
        <v>205</v>
      </c>
      <c r="C125" s="41">
        <v>0</v>
      </c>
      <c r="D125" s="30">
        <v>0</v>
      </c>
      <c r="E125" s="30">
        <v>0</v>
      </c>
      <c r="F125" s="31">
        <v>0</v>
      </c>
    </row>
    <row r="126" spans="1:6" ht="12.75" hidden="1" customHeight="1">
      <c r="A126" s="27" t="s">
        <v>206</v>
      </c>
      <c r="B126" s="28" t="s">
        <v>207</v>
      </c>
      <c r="C126" s="41">
        <v>0</v>
      </c>
      <c r="D126" s="30">
        <v>0</v>
      </c>
      <c r="E126" s="30">
        <v>0</v>
      </c>
      <c r="F126" s="31">
        <v>0</v>
      </c>
    </row>
    <row r="127" spans="1:6" ht="12.75" customHeight="1">
      <c r="A127" s="27"/>
      <c r="B127" s="28"/>
      <c r="C127" s="29"/>
      <c r="D127" s="30"/>
      <c r="E127" s="30"/>
      <c r="F127" s="31"/>
    </row>
    <row r="128" spans="1:6" ht="12.75" customHeight="1">
      <c r="A128" s="32">
        <v>2</v>
      </c>
      <c r="B128" s="33" t="s">
        <v>208</v>
      </c>
      <c r="C128" s="34">
        <v>21211344</v>
      </c>
      <c r="D128" s="34">
        <v>7636193</v>
      </c>
      <c r="E128" s="34">
        <v>1271000</v>
      </c>
      <c r="F128" s="35">
        <v>12304151</v>
      </c>
    </row>
    <row r="129" spans="1:6" ht="12.75" customHeight="1">
      <c r="A129" s="27"/>
      <c r="B129" s="28"/>
      <c r="C129" s="29"/>
      <c r="D129" s="30"/>
      <c r="E129" s="30"/>
      <c r="F129" s="31"/>
    </row>
    <row r="130" spans="1:6" ht="12.75" customHeight="1">
      <c r="A130" s="32" t="s">
        <v>209</v>
      </c>
      <c r="B130" s="33" t="s">
        <v>210</v>
      </c>
      <c r="C130" s="34">
        <v>4900260</v>
      </c>
      <c r="D130" s="34">
        <v>895000</v>
      </c>
      <c r="E130" s="34">
        <v>170000</v>
      </c>
      <c r="F130" s="35">
        <v>3835260</v>
      </c>
    </row>
    <row r="131" spans="1:6" ht="12.75" customHeight="1">
      <c r="A131" s="27" t="s">
        <v>211</v>
      </c>
      <c r="B131" s="28" t="s">
        <v>212</v>
      </c>
      <c r="C131" s="41">
        <v>1225000</v>
      </c>
      <c r="D131" s="30">
        <v>25000</v>
      </c>
      <c r="E131" s="30">
        <v>0</v>
      </c>
      <c r="F131" s="31">
        <v>1200000</v>
      </c>
    </row>
    <row r="132" spans="1:6" ht="12.75" customHeight="1">
      <c r="A132" s="27" t="s">
        <v>213</v>
      </c>
      <c r="B132" s="28" t="s">
        <v>214</v>
      </c>
      <c r="C132" s="41">
        <v>810000</v>
      </c>
      <c r="D132" s="30">
        <v>80000</v>
      </c>
      <c r="E132" s="30">
        <v>0</v>
      </c>
      <c r="F132" s="31">
        <v>730000</v>
      </c>
    </row>
    <row r="133" spans="1:6" ht="12.75" hidden="1" customHeight="1">
      <c r="A133" s="43" t="s">
        <v>215</v>
      </c>
      <c r="B133" s="44" t="s">
        <v>216</v>
      </c>
      <c r="C133" s="41">
        <v>0</v>
      </c>
      <c r="D133" s="30">
        <v>0</v>
      </c>
      <c r="E133" s="30">
        <v>0</v>
      </c>
      <c r="F133" s="31">
        <v>0</v>
      </c>
    </row>
    <row r="134" spans="1:6" ht="12.75" customHeight="1">
      <c r="A134" s="27" t="s">
        <v>217</v>
      </c>
      <c r="B134" s="28" t="s">
        <v>218</v>
      </c>
      <c r="C134" s="41">
        <v>2645260</v>
      </c>
      <c r="D134" s="30">
        <v>690000</v>
      </c>
      <c r="E134" s="30">
        <v>170000</v>
      </c>
      <c r="F134" s="31">
        <v>1785260</v>
      </c>
    </row>
    <row r="135" spans="1:6" ht="12.75" customHeight="1">
      <c r="A135" s="27" t="s">
        <v>219</v>
      </c>
      <c r="B135" s="28" t="s">
        <v>220</v>
      </c>
      <c r="C135" s="41">
        <v>220000</v>
      </c>
      <c r="D135" s="30">
        <v>100000</v>
      </c>
      <c r="E135" s="30">
        <v>0</v>
      </c>
      <c r="F135" s="31">
        <v>120000</v>
      </c>
    </row>
    <row r="136" spans="1:6" ht="12.75" customHeight="1">
      <c r="A136" s="27"/>
      <c r="B136" s="28"/>
      <c r="C136" s="29"/>
      <c r="D136" s="30"/>
      <c r="E136" s="30"/>
      <c r="F136" s="31"/>
    </row>
    <row r="137" spans="1:6">
      <c r="A137" s="32" t="s">
        <v>221</v>
      </c>
      <c r="B137" s="33" t="s">
        <v>222</v>
      </c>
      <c r="C137" s="34">
        <v>300000</v>
      </c>
      <c r="D137" s="34">
        <v>0</v>
      </c>
      <c r="E137" s="34">
        <v>50000</v>
      </c>
      <c r="F137" s="35">
        <v>250000</v>
      </c>
    </row>
    <row r="138" spans="1:6" ht="12.75" hidden="1" customHeight="1">
      <c r="A138" s="43" t="s">
        <v>223</v>
      </c>
      <c r="B138" s="44" t="s">
        <v>224</v>
      </c>
      <c r="C138" s="41">
        <v>0</v>
      </c>
      <c r="D138" s="30">
        <v>0</v>
      </c>
      <c r="E138" s="30">
        <v>0</v>
      </c>
      <c r="F138" s="31">
        <v>0</v>
      </c>
    </row>
    <row r="139" spans="1:6" ht="12.75" hidden="1" customHeight="1">
      <c r="A139" s="27" t="s">
        <v>411</v>
      </c>
      <c r="B139" s="28" t="s">
        <v>226</v>
      </c>
      <c r="C139" s="41">
        <v>0</v>
      </c>
      <c r="D139" s="30">
        <v>0</v>
      </c>
      <c r="E139" s="30">
        <v>0</v>
      </c>
      <c r="F139" s="31">
        <v>0</v>
      </c>
    </row>
    <row r="140" spans="1:6" ht="12.75" customHeight="1">
      <c r="A140" s="27" t="s">
        <v>227</v>
      </c>
      <c r="B140" s="28" t="s">
        <v>228</v>
      </c>
      <c r="C140" s="41">
        <v>300000</v>
      </c>
      <c r="D140" s="30">
        <v>0</v>
      </c>
      <c r="E140" s="30">
        <v>50000</v>
      </c>
      <c r="F140" s="31">
        <v>250000</v>
      </c>
    </row>
    <row r="141" spans="1:6" ht="12.75" hidden="1" customHeight="1">
      <c r="A141" s="43" t="s">
        <v>229</v>
      </c>
      <c r="B141" s="44" t="s">
        <v>230</v>
      </c>
      <c r="C141" s="41">
        <v>0</v>
      </c>
      <c r="D141" s="30">
        <v>0</v>
      </c>
      <c r="E141" s="30">
        <v>0</v>
      </c>
      <c r="F141" s="31">
        <v>0</v>
      </c>
    </row>
    <row r="142" spans="1:6" ht="12.75" customHeight="1">
      <c r="A142" s="27"/>
      <c r="B142" s="49"/>
      <c r="C142" s="29"/>
      <c r="D142" s="30"/>
      <c r="E142" s="30"/>
      <c r="F142" s="31"/>
    </row>
    <row r="143" spans="1:6" ht="25.5" customHeight="1">
      <c r="A143" s="32" t="s">
        <v>231</v>
      </c>
      <c r="B143" s="33" t="s">
        <v>232</v>
      </c>
      <c r="C143" s="34">
        <v>1775000</v>
      </c>
      <c r="D143" s="34">
        <v>150000</v>
      </c>
      <c r="E143" s="34">
        <v>0</v>
      </c>
      <c r="F143" s="35">
        <v>1625000</v>
      </c>
    </row>
    <row r="144" spans="1:6" ht="12.75" customHeight="1">
      <c r="A144" s="27" t="s">
        <v>233</v>
      </c>
      <c r="B144" s="28" t="s">
        <v>234</v>
      </c>
      <c r="C144" s="41">
        <v>350000</v>
      </c>
      <c r="D144" s="30">
        <v>0</v>
      </c>
      <c r="E144" s="30">
        <v>0</v>
      </c>
      <c r="F144" s="31">
        <v>350000</v>
      </c>
    </row>
    <row r="145" spans="1:6" ht="25.5" customHeight="1">
      <c r="A145" s="27" t="s">
        <v>235</v>
      </c>
      <c r="B145" s="28" t="s">
        <v>236</v>
      </c>
      <c r="C145" s="41">
        <v>100000</v>
      </c>
      <c r="D145" s="30">
        <v>0</v>
      </c>
      <c r="E145" s="30">
        <v>0</v>
      </c>
      <c r="F145" s="31">
        <v>100000</v>
      </c>
    </row>
    <row r="146" spans="1:6" ht="12.75" customHeight="1">
      <c r="A146" s="27" t="s">
        <v>237</v>
      </c>
      <c r="B146" s="28" t="s">
        <v>238</v>
      </c>
      <c r="C146" s="41">
        <v>100000</v>
      </c>
      <c r="D146" s="30">
        <v>0</v>
      </c>
      <c r="E146" s="30">
        <v>0</v>
      </c>
      <c r="F146" s="31">
        <v>100000</v>
      </c>
    </row>
    <row r="147" spans="1:6" ht="25.5">
      <c r="A147" s="27" t="s">
        <v>239</v>
      </c>
      <c r="B147" s="28" t="s">
        <v>240</v>
      </c>
      <c r="C147" s="41">
        <v>1000000</v>
      </c>
      <c r="D147" s="30">
        <v>100000</v>
      </c>
      <c r="E147" s="30">
        <v>0</v>
      </c>
      <c r="F147" s="31">
        <v>900000</v>
      </c>
    </row>
    <row r="148" spans="1:6" ht="12.75" hidden="1" customHeight="1">
      <c r="A148" s="27" t="s">
        <v>241</v>
      </c>
      <c r="B148" s="28" t="s">
        <v>242</v>
      </c>
      <c r="C148" s="41">
        <v>0</v>
      </c>
      <c r="D148" s="30">
        <v>0</v>
      </c>
      <c r="E148" s="30">
        <v>0</v>
      </c>
      <c r="F148" s="31">
        <v>0</v>
      </c>
    </row>
    <row r="149" spans="1:6" ht="12.75" customHeight="1">
      <c r="A149" s="27" t="s">
        <v>243</v>
      </c>
      <c r="B149" s="28" t="s">
        <v>244</v>
      </c>
      <c r="C149" s="41">
        <v>225000</v>
      </c>
      <c r="D149" s="30">
        <v>50000</v>
      </c>
      <c r="E149" s="30">
        <v>0</v>
      </c>
      <c r="F149" s="31">
        <v>175000</v>
      </c>
    </row>
    <row r="150" spans="1:6" ht="17.25" hidden="1" customHeight="1">
      <c r="A150" s="27" t="s">
        <v>245</v>
      </c>
      <c r="B150" s="28" t="s">
        <v>246</v>
      </c>
      <c r="C150" s="41">
        <v>0</v>
      </c>
      <c r="D150" s="30">
        <v>0</v>
      </c>
      <c r="E150" s="30">
        <v>0</v>
      </c>
      <c r="F150" s="31">
        <v>0</v>
      </c>
    </row>
    <row r="151" spans="1:6" ht="12.75" customHeight="1">
      <c r="A151" s="27"/>
      <c r="B151" s="28"/>
      <c r="C151" s="29"/>
      <c r="D151" s="30"/>
      <c r="E151" s="30"/>
      <c r="F151" s="31"/>
    </row>
    <row r="152" spans="1:6" ht="25.5" customHeight="1">
      <c r="A152" s="32" t="s">
        <v>247</v>
      </c>
      <c r="B152" s="33" t="s">
        <v>248</v>
      </c>
      <c r="C152" s="34">
        <v>3085393</v>
      </c>
      <c r="D152" s="34">
        <v>1525193</v>
      </c>
      <c r="E152" s="34">
        <v>0</v>
      </c>
      <c r="F152" s="35">
        <v>1560200</v>
      </c>
    </row>
    <row r="153" spans="1:6" ht="12.75" customHeight="1">
      <c r="A153" s="27" t="s">
        <v>249</v>
      </c>
      <c r="B153" s="28" t="s">
        <v>250</v>
      </c>
      <c r="C153" s="41">
        <v>100000</v>
      </c>
      <c r="D153" s="30">
        <v>100000</v>
      </c>
      <c r="E153" s="30">
        <v>0</v>
      </c>
      <c r="F153" s="31">
        <v>0</v>
      </c>
    </row>
    <row r="154" spans="1:6" ht="12.75" customHeight="1">
      <c r="A154" s="27" t="s">
        <v>251</v>
      </c>
      <c r="B154" s="28" t="s">
        <v>252</v>
      </c>
      <c r="C154" s="41">
        <v>2985393</v>
      </c>
      <c r="D154" s="30">
        <v>1425193</v>
      </c>
      <c r="E154" s="30">
        <v>0</v>
      </c>
      <c r="F154" s="31">
        <v>1560200</v>
      </c>
    </row>
    <row r="155" spans="1:6" ht="12.75" customHeight="1">
      <c r="A155" s="43"/>
      <c r="B155" s="44"/>
      <c r="C155" s="29"/>
      <c r="D155" s="30"/>
      <c r="E155" s="30"/>
      <c r="F155" s="31"/>
    </row>
    <row r="156" spans="1:6" ht="25.5" hidden="1" customHeight="1">
      <c r="A156" s="32">
        <v>2.0499999999999998</v>
      </c>
      <c r="B156" s="33" t="s">
        <v>253</v>
      </c>
      <c r="C156" s="41">
        <v>0</v>
      </c>
      <c r="D156" s="41">
        <v>0</v>
      </c>
      <c r="E156" s="41">
        <v>0</v>
      </c>
      <c r="F156" s="48">
        <v>0</v>
      </c>
    </row>
    <row r="157" spans="1:6" ht="12.75" hidden="1" customHeight="1">
      <c r="A157" s="43" t="s">
        <v>254</v>
      </c>
      <c r="B157" s="44" t="s">
        <v>255</v>
      </c>
      <c r="C157" s="41">
        <v>0</v>
      </c>
      <c r="D157" s="30">
        <v>0</v>
      </c>
      <c r="E157" s="30">
        <v>0</v>
      </c>
      <c r="F157" s="31">
        <v>0</v>
      </c>
    </row>
    <row r="158" spans="1:6" ht="12.75" hidden="1" customHeight="1">
      <c r="A158" s="43" t="s">
        <v>256</v>
      </c>
      <c r="B158" s="44" t="s">
        <v>257</v>
      </c>
      <c r="C158" s="41">
        <v>0</v>
      </c>
      <c r="D158" s="30">
        <v>0</v>
      </c>
      <c r="E158" s="30">
        <v>0</v>
      </c>
      <c r="F158" s="31">
        <v>0</v>
      </c>
    </row>
    <row r="159" spans="1:6" ht="12.75" hidden="1" customHeight="1">
      <c r="A159" s="43" t="s">
        <v>258</v>
      </c>
      <c r="B159" s="44" t="s">
        <v>259</v>
      </c>
      <c r="C159" s="41">
        <v>0</v>
      </c>
      <c r="D159" s="30">
        <v>0</v>
      </c>
      <c r="E159" s="30">
        <v>0</v>
      </c>
      <c r="F159" s="31">
        <v>0</v>
      </c>
    </row>
    <row r="160" spans="1:6" ht="25.5" hidden="1" customHeight="1">
      <c r="A160" s="43" t="s">
        <v>260</v>
      </c>
      <c r="B160" s="44" t="s">
        <v>261</v>
      </c>
      <c r="C160" s="41">
        <v>0</v>
      </c>
      <c r="D160" s="30">
        <v>0</v>
      </c>
      <c r="E160" s="30">
        <v>0</v>
      </c>
      <c r="F160" s="31">
        <v>0</v>
      </c>
    </row>
    <row r="161" spans="1:6" ht="12.75" hidden="1" customHeight="1">
      <c r="A161" s="27"/>
      <c r="B161" s="28"/>
      <c r="C161" s="29"/>
      <c r="D161" s="30"/>
      <c r="E161" s="30"/>
      <c r="F161" s="31"/>
    </row>
    <row r="162" spans="1:6" ht="25.5" customHeight="1">
      <c r="A162" s="32" t="s">
        <v>262</v>
      </c>
      <c r="B162" s="33" t="s">
        <v>263</v>
      </c>
      <c r="C162" s="34">
        <v>11150691</v>
      </c>
      <c r="D162" s="34">
        <v>5066000</v>
      </c>
      <c r="E162" s="34">
        <v>1051000</v>
      </c>
      <c r="F162" s="35">
        <v>5033691</v>
      </c>
    </row>
    <row r="163" spans="1:6" ht="12.75" customHeight="1">
      <c r="A163" s="27" t="s">
        <v>264</v>
      </c>
      <c r="B163" s="28" t="s">
        <v>265</v>
      </c>
      <c r="C163" s="41">
        <v>2692500</v>
      </c>
      <c r="D163" s="30">
        <v>1691000</v>
      </c>
      <c r="E163" s="30">
        <v>236000</v>
      </c>
      <c r="F163" s="31">
        <v>765500</v>
      </c>
    </row>
    <row r="164" spans="1:6" ht="25.5" customHeight="1">
      <c r="A164" s="27" t="s">
        <v>266</v>
      </c>
      <c r="B164" s="28" t="s">
        <v>267</v>
      </c>
      <c r="C164" s="41">
        <v>530000</v>
      </c>
      <c r="D164" s="30">
        <v>135000</v>
      </c>
      <c r="E164" s="30">
        <v>15000</v>
      </c>
      <c r="F164" s="31">
        <v>380000</v>
      </c>
    </row>
    <row r="165" spans="1:6" ht="12.75" customHeight="1">
      <c r="A165" s="27" t="s">
        <v>268</v>
      </c>
      <c r="B165" s="28" t="s">
        <v>269</v>
      </c>
      <c r="C165" s="41">
        <v>4897191</v>
      </c>
      <c r="D165" s="30">
        <v>2630000</v>
      </c>
      <c r="E165" s="30">
        <v>575000</v>
      </c>
      <c r="F165" s="31">
        <v>1692191</v>
      </c>
    </row>
    <row r="166" spans="1:6" ht="12.75" customHeight="1">
      <c r="A166" s="27" t="s">
        <v>270</v>
      </c>
      <c r="B166" s="28" t="s">
        <v>271</v>
      </c>
      <c r="C166" s="41">
        <v>1110000</v>
      </c>
      <c r="D166" s="30">
        <v>260000</v>
      </c>
      <c r="E166" s="30">
        <v>50000</v>
      </c>
      <c r="F166" s="31">
        <v>800000</v>
      </c>
    </row>
    <row r="167" spans="1:6" ht="12.75" customHeight="1">
      <c r="A167" s="27" t="s">
        <v>272</v>
      </c>
      <c r="B167" s="28" t="s">
        <v>273</v>
      </c>
      <c r="C167" s="41">
        <v>655000</v>
      </c>
      <c r="D167" s="30">
        <v>100000</v>
      </c>
      <c r="E167" s="30">
        <v>0</v>
      </c>
      <c r="F167" s="31">
        <v>555000</v>
      </c>
    </row>
    <row r="168" spans="1:6" ht="16.5" customHeight="1">
      <c r="A168" s="27" t="s">
        <v>274</v>
      </c>
      <c r="B168" s="28" t="s">
        <v>275</v>
      </c>
      <c r="C168" s="41">
        <v>500000</v>
      </c>
      <c r="D168" s="30">
        <v>250000</v>
      </c>
      <c r="E168" s="30">
        <v>0</v>
      </c>
      <c r="F168" s="31">
        <v>250000</v>
      </c>
    </row>
    <row r="169" spans="1:6" ht="12.75" customHeight="1">
      <c r="A169" s="27" t="s">
        <v>276</v>
      </c>
      <c r="B169" s="28" t="s">
        <v>277</v>
      </c>
      <c r="C169" s="41">
        <v>45000</v>
      </c>
      <c r="D169" s="30">
        <v>0</v>
      </c>
      <c r="E169" s="30">
        <v>25000</v>
      </c>
      <c r="F169" s="31">
        <v>20000</v>
      </c>
    </row>
    <row r="170" spans="1:6" ht="12.75" customHeight="1">
      <c r="A170" s="27" t="s">
        <v>278</v>
      </c>
      <c r="B170" s="28" t="s">
        <v>279</v>
      </c>
      <c r="C170" s="41">
        <v>721000</v>
      </c>
      <c r="D170" s="30">
        <v>0</v>
      </c>
      <c r="E170" s="30">
        <v>150000</v>
      </c>
      <c r="F170" s="31">
        <v>571000</v>
      </c>
    </row>
    <row r="171" spans="1:6" ht="12.75" customHeight="1">
      <c r="A171" s="27"/>
      <c r="B171" s="28"/>
      <c r="C171" s="29"/>
      <c r="D171" s="30"/>
      <c r="E171" s="30"/>
      <c r="F171" s="31"/>
    </row>
    <row r="172" spans="1:6" ht="12.75" hidden="1" customHeight="1">
      <c r="A172" s="32">
        <v>5</v>
      </c>
      <c r="B172" s="33" t="s">
        <v>280</v>
      </c>
      <c r="C172" s="34">
        <v>0</v>
      </c>
      <c r="D172" s="34">
        <v>0</v>
      </c>
      <c r="E172" s="34">
        <v>0</v>
      </c>
      <c r="F172" s="35">
        <v>0</v>
      </c>
    </row>
    <row r="173" spans="1:6" ht="12.75" hidden="1" customHeight="1">
      <c r="A173" s="27"/>
      <c r="B173" s="28"/>
      <c r="C173" s="29"/>
      <c r="D173" s="30"/>
      <c r="E173" s="30"/>
      <c r="F173" s="31"/>
    </row>
    <row r="174" spans="1:6" ht="12.75" hidden="1" customHeight="1">
      <c r="A174" s="32" t="s">
        <v>281</v>
      </c>
      <c r="B174" s="33" t="s">
        <v>282</v>
      </c>
      <c r="C174" s="34">
        <v>0</v>
      </c>
      <c r="D174" s="34">
        <v>0</v>
      </c>
      <c r="E174" s="34">
        <v>0</v>
      </c>
      <c r="F174" s="35">
        <v>0</v>
      </c>
    </row>
    <row r="175" spans="1:6" ht="12.75" hidden="1" customHeight="1">
      <c r="A175" s="43" t="s">
        <v>283</v>
      </c>
      <c r="B175" s="44" t="s">
        <v>284</v>
      </c>
      <c r="C175" s="41">
        <v>0</v>
      </c>
      <c r="D175" s="30">
        <v>0</v>
      </c>
      <c r="E175" s="30">
        <v>0</v>
      </c>
      <c r="F175" s="31">
        <v>0</v>
      </c>
    </row>
    <row r="176" spans="1:6" ht="12.75" hidden="1" customHeight="1">
      <c r="A176" s="43" t="s">
        <v>285</v>
      </c>
      <c r="B176" s="44" t="s">
        <v>286</v>
      </c>
      <c r="C176" s="41">
        <v>0</v>
      </c>
      <c r="D176" s="30">
        <v>0</v>
      </c>
      <c r="E176" s="30">
        <v>0</v>
      </c>
      <c r="F176" s="31">
        <v>0</v>
      </c>
    </row>
    <row r="177" spans="1:6" ht="12.75" hidden="1" customHeight="1">
      <c r="A177" s="27" t="s">
        <v>287</v>
      </c>
      <c r="B177" s="28" t="s">
        <v>288</v>
      </c>
      <c r="C177" s="41">
        <v>0</v>
      </c>
      <c r="D177" s="30">
        <v>0</v>
      </c>
      <c r="E177" s="30">
        <v>0</v>
      </c>
      <c r="F177" s="31">
        <v>0</v>
      </c>
    </row>
    <row r="178" spans="1:6" ht="12.75" hidden="1" customHeight="1">
      <c r="A178" s="27" t="s">
        <v>289</v>
      </c>
      <c r="B178" s="28" t="s">
        <v>290</v>
      </c>
      <c r="C178" s="41">
        <v>0</v>
      </c>
      <c r="D178" s="30">
        <v>0</v>
      </c>
      <c r="E178" s="30">
        <v>0</v>
      </c>
      <c r="F178" s="31">
        <v>0</v>
      </c>
    </row>
    <row r="179" spans="1:6" ht="12.75" hidden="1" customHeight="1">
      <c r="A179" s="27" t="s">
        <v>291</v>
      </c>
      <c r="B179" s="28" t="s">
        <v>292</v>
      </c>
      <c r="C179" s="41">
        <v>0</v>
      </c>
      <c r="D179" s="30">
        <v>0</v>
      </c>
      <c r="E179" s="30">
        <v>0</v>
      </c>
      <c r="F179" s="31">
        <v>0</v>
      </c>
    </row>
    <row r="180" spans="1:6" hidden="1">
      <c r="A180" s="43" t="s">
        <v>293</v>
      </c>
      <c r="B180" s="44" t="s">
        <v>294</v>
      </c>
      <c r="C180" s="41">
        <v>0</v>
      </c>
      <c r="D180" s="30">
        <v>0</v>
      </c>
      <c r="E180" s="30">
        <v>0</v>
      </c>
      <c r="F180" s="31">
        <v>0</v>
      </c>
    </row>
    <row r="181" spans="1:6" hidden="1">
      <c r="A181" s="27" t="s">
        <v>295</v>
      </c>
      <c r="B181" s="28" t="s">
        <v>296</v>
      </c>
      <c r="C181" s="41">
        <v>0</v>
      </c>
      <c r="D181" s="30">
        <v>0</v>
      </c>
      <c r="E181" s="30">
        <v>0</v>
      </c>
      <c r="F181" s="31">
        <v>0</v>
      </c>
    </row>
    <row r="182" spans="1:6" ht="12.75" hidden="1" customHeight="1">
      <c r="A182" s="27" t="s">
        <v>297</v>
      </c>
      <c r="B182" s="28" t="s">
        <v>298</v>
      </c>
      <c r="C182" s="41">
        <v>0</v>
      </c>
      <c r="D182" s="30">
        <v>0</v>
      </c>
      <c r="E182" s="30">
        <v>0</v>
      </c>
      <c r="F182" s="31">
        <v>0</v>
      </c>
    </row>
    <row r="183" spans="1:6" ht="12.75" hidden="1" customHeight="1">
      <c r="A183" s="27"/>
      <c r="B183" s="28"/>
      <c r="C183" s="29"/>
      <c r="D183" s="30"/>
      <c r="E183" s="30"/>
      <c r="F183" s="31"/>
    </row>
    <row r="184" spans="1:6" ht="25.5" hidden="1" customHeight="1">
      <c r="A184" s="32">
        <v>5.0199999999999996</v>
      </c>
      <c r="B184" s="33" t="s">
        <v>299</v>
      </c>
      <c r="C184" s="34">
        <v>0</v>
      </c>
      <c r="D184" s="34">
        <v>0</v>
      </c>
      <c r="E184" s="34">
        <v>0</v>
      </c>
      <c r="F184" s="35">
        <v>0</v>
      </c>
    </row>
    <row r="185" spans="1:6" ht="12.75" hidden="1" customHeight="1">
      <c r="A185" s="43" t="s">
        <v>300</v>
      </c>
      <c r="B185" s="44" t="s">
        <v>301</v>
      </c>
      <c r="C185" s="41">
        <v>0</v>
      </c>
      <c r="D185" s="30">
        <v>0</v>
      </c>
      <c r="E185" s="30">
        <v>0</v>
      </c>
      <c r="F185" s="31">
        <v>0</v>
      </c>
    </row>
    <row r="186" spans="1:6" ht="12.75" hidden="1" customHeight="1">
      <c r="A186" s="43" t="s">
        <v>302</v>
      </c>
      <c r="B186" s="44" t="s">
        <v>303</v>
      </c>
      <c r="C186" s="41">
        <v>0</v>
      </c>
      <c r="D186" s="30">
        <v>0</v>
      </c>
      <c r="E186" s="30">
        <v>0</v>
      </c>
      <c r="F186" s="31">
        <v>0</v>
      </c>
    </row>
    <row r="187" spans="1:6" ht="12.75" hidden="1" customHeight="1">
      <c r="A187" s="43" t="s">
        <v>304</v>
      </c>
      <c r="B187" s="44" t="s">
        <v>305</v>
      </c>
      <c r="C187" s="41">
        <v>0</v>
      </c>
      <c r="D187" s="30">
        <v>0</v>
      </c>
      <c r="E187" s="30">
        <v>0</v>
      </c>
      <c r="F187" s="31">
        <v>0</v>
      </c>
    </row>
    <row r="188" spans="1:6" ht="12.75" hidden="1" customHeight="1">
      <c r="A188" s="43" t="s">
        <v>306</v>
      </c>
      <c r="B188" s="44" t="s">
        <v>307</v>
      </c>
      <c r="C188" s="41">
        <v>0</v>
      </c>
      <c r="D188" s="30">
        <v>0</v>
      </c>
      <c r="E188" s="30">
        <v>0</v>
      </c>
      <c r="F188" s="31">
        <v>0</v>
      </c>
    </row>
    <row r="189" spans="1:6" ht="12.75" hidden="1" customHeight="1">
      <c r="A189" s="43" t="s">
        <v>308</v>
      </c>
      <c r="B189" s="44" t="s">
        <v>309</v>
      </c>
      <c r="C189" s="41">
        <v>0</v>
      </c>
      <c r="D189" s="30">
        <v>0</v>
      </c>
      <c r="E189" s="30">
        <v>0</v>
      </c>
      <c r="F189" s="31">
        <v>0</v>
      </c>
    </row>
    <row r="190" spans="1:6" ht="12.75" hidden="1" customHeight="1">
      <c r="A190" s="43" t="s">
        <v>310</v>
      </c>
      <c r="B190" s="44" t="s">
        <v>311</v>
      </c>
      <c r="C190" s="41">
        <v>0</v>
      </c>
      <c r="D190" s="30">
        <v>0</v>
      </c>
      <c r="E190" s="30">
        <v>0</v>
      </c>
      <c r="F190" s="31">
        <v>0</v>
      </c>
    </row>
    <row r="191" spans="1:6" ht="12.75" hidden="1" customHeight="1">
      <c r="A191" s="43" t="s">
        <v>312</v>
      </c>
      <c r="B191" s="44" t="s">
        <v>313</v>
      </c>
      <c r="C191" s="41">
        <v>0</v>
      </c>
      <c r="D191" s="30">
        <v>0</v>
      </c>
      <c r="E191" s="30">
        <v>0</v>
      </c>
      <c r="F191" s="31">
        <v>0</v>
      </c>
    </row>
    <row r="192" spans="1:6" ht="12.75" hidden="1" customHeight="1">
      <c r="A192" s="43" t="s">
        <v>314</v>
      </c>
      <c r="B192" s="44" t="s">
        <v>315</v>
      </c>
      <c r="C192" s="41">
        <v>0</v>
      </c>
      <c r="D192" s="30">
        <v>0</v>
      </c>
      <c r="E192" s="30">
        <v>0</v>
      </c>
      <c r="F192" s="31">
        <v>0</v>
      </c>
    </row>
    <row r="193" spans="1:6" ht="12.75" hidden="1" customHeight="1">
      <c r="A193" s="43"/>
      <c r="B193" s="44"/>
      <c r="C193" s="29"/>
      <c r="D193" s="30"/>
      <c r="E193" s="30"/>
      <c r="F193" s="31"/>
    </row>
    <row r="194" spans="1:6" ht="12.75" hidden="1" customHeight="1">
      <c r="A194" s="32">
        <v>5.03</v>
      </c>
      <c r="B194" s="33" t="s">
        <v>316</v>
      </c>
      <c r="C194" s="41">
        <v>0</v>
      </c>
      <c r="D194" s="41">
        <v>0</v>
      </c>
      <c r="E194" s="41">
        <v>0</v>
      </c>
      <c r="F194" s="48">
        <v>0</v>
      </c>
    </row>
    <row r="195" spans="1:6" ht="12.75" hidden="1" customHeight="1">
      <c r="A195" s="43" t="s">
        <v>317</v>
      </c>
      <c r="B195" s="44" t="s">
        <v>318</v>
      </c>
      <c r="C195" s="41">
        <v>0</v>
      </c>
      <c r="D195" s="30">
        <v>0</v>
      </c>
      <c r="E195" s="30">
        <v>0</v>
      </c>
      <c r="F195" s="31">
        <v>0</v>
      </c>
    </row>
    <row r="196" spans="1:6" ht="12.75" hidden="1" customHeight="1">
      <c r="A196" s="43" t="s">
        <v>319</v>
      </c>
      <c r="B196" s="44" t="s">
        <v>320</v>
      </c>
      <c r="C196" s="41">
        <v>0</v>
      </c>
      <c r="D196" s="30">
        <v>0</v>
      </c>
      <c r="E196" s="30">
        <v>0</v>
      </c>
      <c r="F196" s="31">
        <v>0</v>
      </c>
    </row>
    <row r="197" spans="1:6" ht="12.75" hidden="1" customHeight="1">
      <c r="A197" s="43" t="s">
        <v>321</v>
      </c>
      <c r="B197" s="44" t="s">
        <v>322</v>
      </c>
      <c r="C197" s="41">
        <v>0</v>
      </c>
      <c r="D197" s="30">
        <v>0</v>
      </c>
      <c r="E197" s="30">
        <v>0</v>
      </c>
      <c r="F197" s="31">
        <v>0</v>
      </c>
    </row>
    <row r="198" spans="1:6" ht="12.75" hidden="1" customHeight="1">
      <c r="A198" s="27"/>
      <c r="B198" s="28"/>
      <c r="C198" s="29"/>
      <c r="D198" s="30"/>
      <c r="E198" s="30"/>
      <c r="F198" s="31"/>
    </row>
    <row r="199" spans="1:6" ht="12.75" hidden="1" customHeight="1">
      <c r="A199" s="32" t="s">
        <v>323</v>
      </c>
      <c r="B199" s="33" t="s">
        <v>324</v>
      </c>
      <c r="C199" s="34">
        <v>0</v>
      </c>
      <c r="D199" s="34">
        <v>0</v>
      </c>
      <c r="E199" s="34">
        <v>0</v>
      </c>
      <c r="F199" s="35">
        <v>0</v>
      </c>
    </row>
    <row r="200" spans="1:6" ht="12.75" hidden="1" customHeight="1">
      <c r="A200" s="43" t="s">
        <v>325</v>
      </c>
      <c r="B200" s="44" t="s">
        <v>326</v>
      </c>
      <c r="C200" s="41">
        <v>0</v>
      </c>
      <c r="D200" s="30">
        <v>0</v>
      </c>
      <c r="E200" s="30">
        <v>0</v>
      </c>
      <c r="F200" s="31">
        <v>0</v>
      </c>
    </row>
    <row r="201" spans="1:6" ht="12.75" hidden="1" customHeight="1">
      <c r="A201" s="27" t="s">
        <v>327</v>
      </c>
      <c r="B201" s="28" t="s">
        <v>328</v>
      </c>
      <c r="C201" s="41">
        <v>0</v>
      </c>
      <c r="D201" s="30">
        <v>0</v>
      </c>
      <c r="E201" s="30">
        <v>0</v>
      </c>
      <c r="F201" s="31">
        <v>0</v>
      </c>
    </row>
    <row r="202" spans="1:6" ht="12.75" hidden="1" customHeight="1">
      <c r="A202" s="43" t="s">
        <v>329</v>
      </c>
      <c r="B202" s="44" t="s">
        <v>330</v>
      </c>
      <c r="C202" s="41">
        <v>0</v>
      </c>
      <c r="D202" s="30">
        <v>0</v>
      </c>
      <c r="E202" s="30">
        <v>0</v>
      </c>
      <c r="F202" s="31">
        <v>0</v>
      </c>
    </row>
    <row r="203" spans="1:6" ht="12.75" hidden="1" customHeight="1">
      <c r="A203" s="27" t="s">
        <v>331</v>
      </c>
      <c r="B203" s="28" t="s">
        <v>332</v>
      </c>
      <c r="C203" s="41">
        <v>0</v>
      </c>
      <c r="D203" s="30">
        <v>0</v>
      </c>
      <c r="E203" s="30">
        <v>0</v>
      </c>
      <c r="F203" s="31">
        <v>0</v>
      </c>
    </row>
    <row r="204" spans="1:6" ht="12.75" hidden="1" customHeight="1">
      <c r="A204" s="27"/>
      <c r="B204" s="28"/>
      <c r="C204" s="29"/>
      <c r="D204" s="30"/>
      <c r="E204" s="30"/>
      <c r="F204" s="31"/>
    </row>
    <row r="205" spans="1:6" ht="12.75" customHeight="1">
      <c r="A205" s="32">
        <v>6</v>
      </c>
      <c r="B205" s="33" t="s">
        <v>333</v>
      </c>
      <c r="C205" s="34">
        <v>42850000</v>
      </c>
      <c r="D205" s="34">
        <v>12670000</v>
      </c>
      <c r="E205" s="34">
        <v>21130000</v>
      </c>
      <c r="F205" s="35">
        <v>9050000</v>
      </c>
    </row>
    <row r="206" spans="1:6" ht="12.75" customHeight="1">
      <c r="A206" s="27"/>
      <c r="B206" s="28"/>
      <c r="C206" s="29"/>
      <c r="D206" s="30"/>
      <c r="E206" s="30"/>
      <c r="F206" s="31"/>
    </row>
    <row r="207" spans="1:6" ht="25.5" hidden="1" customHeight="1">
      <c r="A207" s="32" t="s">
        <v>334</v>
      </c>
      <c r="B207" s="33" t="s">
        <v>335</v>
      </c>
      <c r="C207" s="41">
        <v>0</v>
      </c>
      <c r="D207" s="41">
        <v>0</v>
      </c>
      <c r="E207" s="41">
        <v>0</v>
      </c>
      <c r="F207" s="48">
        <v>0</v>
      </c>
    </row>
    <row r="208" spans="1:6" ht="25.5" hidden="1" customHeight="1">
      <c r="A208" s="43" t="s">
        <v>336</v>
      </c>
      <c r="B208" s="44" t="s">
        <v>337</v>
      </c>
      <c r="C208" s="41">
        <v>0</v>
      </c>
      <c r="D208" s="30">
        <v>0</v>
      </c>
      <c r="E208" s="30">
        <v>0</v>
      </c>
      <c r="F208" s="31">
        <v>0</v>
      </c>
    </row>
    <row r="209" spans="1:6" ht="25.5" hidden="1" customHeight="1">
      <c r="A209" s="27" t="s">
        <v>338</v>
      </c>
      <c r="B209" s="28" t="s">
        <v>339</v>
      </c>
      <c r="C209" s="41">
        <v>0</v>
      </c>
      <c r="D209" s="30">
        <v>0</v>
      </c>
      <c r="E209" s="30">
        <v>0</v>
      </c>
      <c r="F209" s="31">
        <v>0</v>
      </c>
    </row>
    <row r="210" spans="1:6" ht="25.5" hidden="1" customHeight="1">
      <c r="A210" s="27" t="s">
        <v>340</v>
      </c>
      <c r="B210" s="28" t="s">
        <v>341</v>
      </c>
      <c r="C210" s="41">
        <v>0</v>
      </c>
      <c r="D210" s="30">
        <v>0</v>
      </c>
      <c r="E210" s="30">
        <v>0</v>
      </c>
      <c r="F210" s="31">
        <v>0</v>
      </c>
    </row>
    <row r="211" spans="1:6" ht="25.5" hidden="1" customHeight="1">
      <c r="A211" s="43" t="s">
        <v>342</v>
      </c>
      <c r="B211" s="44" t="s">
        <v>343</v>
      </c>
      <c r="C211" s="41">
        <v>0</v>
      </c>
      <c r="D211" s="30">
        <v>0</v>
      </c>
      <c r="E211" s="30">
        <v>0</v>
      </c>
      <c r="F211" s="31">
        <v>0</v>
      </c>
    </row>
    <row r="212" spans="1:6" ht="25.5" hidden="1" customHeight="1">
      <c r="A212" s="43" t="s">
        <v>344</v>
      </c>
      <c r="B212" s="44" t="s">
        <v>345</v>
      </c>
      <c r="C212" s="41">
        <v>0</v>
      </c>
      <c r="D212" s="30">
        <v>0</v>
      </c>
      <c r="E212" s="30">
        <v>0</v>
      </c>
      <c r="F212" s="31">
        <v>0</v>
      </c>
    </row>
    <row r="213" spans="1:6" ht="25.5" hidden="1" customHeight="1">
      <c r="A213" s="43" t="s">
        <v>346</v>
      </c>
      <c r="B213" s="44" t="s">
        <v>347</v>
      </c>
      <c r="C213" s="41">
        <v>0</v>
      </c>
      <c r="D213" s="30">
        <v>0</v>
      </c>
      <c r="E213" s="30">
        <v>0</v>
      </c>
      <c r="F213" s="31">
        <v>0</v>
      </c>
    </row>
    <row r="214" spans="1:6" ht="12.75" hidden="1" customHeight="1">
      <c r="A214" s="43" t="s">
        <v>348</v>
      </c>
      <c r="B214" s="44" t="s">
        <v>349</v>
      </c>
      <c r="C214" s="41">
        <v>0</v>
      </c>
      <c r="D214" s="30">
        <v>0</v>
      </c>
      <c r="E214" s="30">
        <v>0</v>
      </c>
      <c r="F214" s="31">
        <v>0</v>
      </c>
    </row>
    <row r="215" spans="1:6" ht="12.75" hidden="1" customHeight="1">
      <c r="A215" s="43" t="s">
        <v>350</v>
      </c>
      <c r="B215" s="44" t="s">
        <v>351</v>
      </c>
      <c r="C215" s="41">
        <v>0</v>
      </c>
      <c r="D215" s="30">
        <v>0</v>
      </c>
      <c r="E215" s="30">
        <v>0</v>
      </c>
      <c r="F215" s="31">
        <v>0</v>
      </c>
    </row>
    <row r="216" spans="1:6" ht="12.75" hidden="1" customHeight="1">
      <c r="A216" s="43" t="s">
        <v>352</v>
      </c>
      <c r="B216" s="44" t="s">
        <v>353</v>
      </c>
      <c r="C216" s="41">
        <v>0</v>
      </c>
      <c r="D216" s="30">
        <v>0</v>
      </c>
      <c r="E216" s="30">
        <v>0</v>
      </c>
      <c r="F216" s="31">
        <v>0</v>
      </c>
    </row>
    <row r="217" spans="1:6" ht="12.75" hidden="1" customHeight="1">
      <c r="A217" s="27"/>
      <c r="B217" s="28"/>
      <c r="C217" s="29"/>
      <c r="D217" s="30"/>
      <c r="E217" s="30"/>
      <c r="F217" s="31"/>
    </row>
    <row r="218" spans="1:6" ht="25.5" hidden="1" customHeight="1">
      <c r="A218" s="32">
        <v>6.02</v>
      </c>
      <c r="B218" s="33" t="s">
        <v>354</v>
      </c>
      <c r="C218" s="41">
        <v>0</v>
      </c>
      <c r="D218" s="41">
        <v>0</v>
      </c>
      <c r="E218" s="41">
        <v>0</v>
      </c>
      <c r="F218" s="48">
        <v>0</v>
      </c>
    </row>
    <row r="219" spans="1:6" ht="12.75" hidden="1" customHeight="1">
      <c r="A219" s="43" t="s">
        <v>355</v>
      </c>
      <c r="B219" s="44" t="s">
        <v>356</v>
      </c>
      <c r="C219" s="41">
        <v>0</v>
      </c>
      <c r="D219" s="30">
        <v>0</v>
      </c>
      <c r="E219" s="30">
        <v>0</v>
      </c>
      <c r="F219" s="31">
        <v>0</v>
      </c>
    </row>
    <row r="220" spans="1:6" ht="12.75" hidden="1" customHeight="1">
      <c r="A220" s="43" t="s">
        <v>357</v>
      </c>
      <c r="B220" s="44" t="s">
        <v>358</v>
      </c>
      <c r="C220" s="41">
        <v>0</v>
      </c>
      <c r="D220" s="30">
        <v>0</v>
      </c>
      <c r="E220" s="30">
        <v>0</v>
      </c>
      <c r="F220" s="31">
        <v>0</v>
      </c>
    </row>
    <row r="221" spans="1:6" ht="12.75" hidden="1" customHeight="1">
      <c r="A221" s="43" t="s">
        <v>359</v>
      </c>
      <c r="B221" s="44" t="s">
        <v>360</v>
      </c>
      <c r="C221" s="41">
        <v>0</v>
      </c>
      <c r="D221" s="30">
        <v>0</v>
      </c>
      <c r="E221" s="30">
        <v>0</v>
      </c>
      <c r="F221" s="31">
        <v>0</v>
      </c>
    </row>
    <row r="222" spans="1:6" ht="12.75" hidden="1" customHeight="1">
      <c r="A222" s="43" t="s">
        <v>361</v>
      </c>
      <c r="B222" s="44" t="s">
        <v>362</v>
      </c>
      <c r="C222" s="41">
        <v>0</v>
      </c>
      <c r="D222" s="30">
        <v>0</v>
      </c>
      <c r="E222" s="30">
        <v>0</v>
      </c>
      <c r="F222" s="31">
        <v>0</v>
      </c>
    </row>
    <row r="223" spans="1:6" ht="12.75" hidden="1" customHeight="1">
      <c r="A223" s="43"/>
      <c r="B223" s="44"/>
      <c r="C223" s="29"/>
      <c r="D223" s="30"/>
      <c r="E223" s="30"/>
      <c r="F223" s="31"/>
    </row>
    <row r="224" spans="1:6" ht="12.75" customHeight="1">
      <c r="A224" s="32">
        <v>6.03</v>
      </c>
      <c r="B224" s="33" t="s">
        <v>363</v>
      </c>
      <c r="C224" s="34">
        <v>36200000</v>
      </c>
      <c r="D224" s="34">
        <v>12670000</v>
      </c>
      <c r="E224" s="34">
        <v>14480000</v>
      </c>
      <c r="F224" s="35">
        <v>9050000</v>
      </c>
    </row>
    <row r="225" spans="1:6" ht="12.75" customHeight="1">
      <c r="A225" s="43" t="s">
        <v>364</v>
      </c>
      <c r="B225" s="44" t="s">
        <v>365</v>
      </c>
      <c r="C225" s="41">
        <v>36200000</v>
      </c>
      <c r="D225" s="30">
        <v>12670000</v>
      </c>
      <c r="E225" s="30">
        <v>14480000</v>
      </c>
      <c r="F225" s="31">
        <v>9050000</v>
      </c>
    </row>
    <row r="226" spans="1:6" ht="12.75" hidden="1" customHeight="1">
      <c r="A226" s="43" t="s">
        <v>366</v>
      </c>
      <c r="B226" s="44" t="s">
        <v>367</v>
      </c>
      <c r="C226" s="41">
        <v>0</v>
      </c>
      <c r="D226" s="30">
        <v>0</v>
      </c>
      <c r="E226" s="30">
        <v>0</v>
      </c>
      <c r="F226" s="31">
        <v>0</v>
      </c>
    </row>
    <row r="227" spans="1:6" ht="12.75" hidden="1" customHeight="1">
      <c r="A227" s="43" t="s">
        <v>368</v>
      </c>
      <c r="B227" s="44" t="s">
        <v>369</v>
      </c>
      <c r="C227" s="41">
        <v>0</v>
      </c>
      <c r="D227" s="30">
        <v>0</v>
      </c>
      <c r="E227" s="30">
        <v>0</v>
      </c>
      <c r="F227" s="31">
        <v>0</v>
      </c>
    </row>
    <row r="228" spans="1:6" ht="25.5" hidden="1" customHeight="1">
      <c r="A228" s="43" t="s">
        <v>370</v>
      </c>
      <c r="B228" s="44" t="s">
        <v>371</v>
      </c>
      <c r="C228" s="41">
        <v>0</v>
      </c>
      <c r="D228" s="30">
        <v>0</v>
      </c>
      <c r="E228" s="30">
        <v>0</v>
      </c>
      <c r="F228" s="31">
        <v>0</v>
      </c>
    </row>
    <row r="229" spans="1:6" ht="25.5" hidden="1" customHeight="1">
      <c r="A229" s="27" t="s">
        <v>372</v>
      </c>
      <c r="B229" s="28" t="s">
        <v>373</v>
      </c>
      <c r="C229" s="41">
        <v>0</v>
      </c>
      <c r="D229" s="30">
        <v>0</v>
      </c>
      <c r="E229" s="30">
        <v>0</v>
      </c>
      <c r="F229" s="31">
        <v>0</v>
      </c>
    </row>
    <row r="230" spans="1:6" ht="12.75" hidden="1" customHeight="1">
      <c r="A230" s="43" t="s">
        <v>374</v>
      </c>
      <c r="B230" s="44" t="s">
        <v>375</v>
      </c>
      <c r="C230" s="41">
        <v>0</v>
      </c>
      <c r="D230" s="30">
        <v>0</v>
      </c>
      <c r="E230" s="30">
        <v>0</v>
      </c>
      <c r="F230" s="31">
        <v>0</v>
      </c>
    </row>
    <row r="231" spans="1:6" ht="12.75" hidden="1" customHeight="1">
      <c r="A231" s="43"/>
      <c r="B231" s="44"/>
      <c r="C231" s="29"/>
      <c r="D231" s="30"/>
      <c r="E231" s="30"/>
      <c r="F231" s="31"/>
    </row>
    <row r="232" spans="1:6" ht="38.25" hidden="1" customHeight="1">
      <c r="A232" s="32">
        <v>6.04</v>
      </c>
      <c r="B232" s="33" t="s">
        <v>376</v>
      </c>
      <c r="C232" s="41">
        <v>0</v>
      </c>
      <c r="D232" s="41">
        <v>0</v>
      </c>
      <c r="E232" s="41">
        <v>0</v>
      </c>
      <c r="F232" s="48">
        <v>0</v>
      </c>
    </row>
    <row r="233" spans="1:6" ht="12.75" hidden="1" customHeight="1">
      <c r="A233" s="43" t="s">
        <v>377</v>
      </c>
      <c r="B233" s="44" t="s">
        <v>378</v>
      </c>
      <c r="C233" s="41">
        <v>0</v>
      </c>
      <c r="D233" s="30">
        <v>0</v>
      </c>
      <c r="E233" s="30">
        <v>0</v>
      </c>
      <c r="F233" s="31">
        <v>0</v>
      </c>
    </row>
    <row r="234" spans="1:6" ht="12.75" hidden="1" customHeight="1">
      <c r="A234" s="43" t="s">
        <v>379</v>
      </c>
      <c r="B234" s="44" t="s">
        <v>380</v>
      </c>
      <c r="C234" s="41">
        <v>0</v>
      </c>
      <c r="D234" s="30">
        <v>0</v>
      </c>
      <c r="E234" s="30">
        <v>0</v>
      </c>
      <c r="F234" s="31">
        <v>0</v>
      </c>
    </row>
    <row r="235" spans="1:6" ht="12.75" hidden="1" customHeight="1">
      <c r="A235" s="43" t="s">
        <v>381</v>
      </c>
      <c r="B235" s="44" t="s">
        <v>382</v>
      </c>
      <c r="C235" s="41">
        <v>0</v>
      </c>
      <c r="D235" s="30">
        <v>0</v>
      </c>
      <c r="E235" s="30">
        <v>0</v>
      </c>
      <c r="F235" s="31">
        <v>0</v>
      </c>
    </row>
    <row r="236" spans="1:6" ht="25.5" hidden="1" customHeight="1">
      <c r="A236" s="27" t="s">
        <v>383</v>
      </c>
      <c r="B236" s="28" t="s">
        <v>384</v>
      </c>
      <c r="C236" s="41">
        <v>0</v>
      </c>
      <c r="D236" s="30">
        <v>0</v>
      </c>
      <c r="E236" s="30">
        <v>0</v>
      </c>
      <c r="F236" s="31">
        <v>0</v>
      </c>
    </row>
    <row r="237" spans="1:6" ht="12.75" hidden="1" customHeight="1">
      <c r="A237" s="43"/>
      <c r="B237" s="44"/>
      <c r="C237" s="29"/>
      <c r="D237" s="30"/>
      <c r="E237" s="30"/>
      <c r="F237" s="31"/>
    </row>
    <row r="238" spans="1:6" ht="25.5" hidden="1" customHeight="1">
      <c r="A238" s="32">
        <v>6.05</v>
      </c>
      <c r="B238" s="33" t="s">
        <v>385</v>
      </c>
      <c r="C238" s="41">
        <v>0</v>
      </c>
      <c r="D238" s="41">
        <v>0</v>
      </c>
      <c r="E238" s="41">
        <v>0</v>
      </c>
      <c r="F238" s="48">
        <v>0</v>
      </c>
    </row>
    <row r="239" spans="1:6" ht="25.5" hidden="1" customHeight="1">
      <c r="A239" s="43" t="s">
        <v>386</v>
      </c>
      <c r="B239" s="44" t="s">
        <v>387</v>
      </c>
      <c r="C239" s="41">
        <v>0</v>
      </c>
      <c r="D239" s="30">
        <v>0</v>
      </c>
      <c r="E239" s="30">
        <v>0</v>
      </c>
      <c r="F239" s="31">
        <v>0</v>
      </c>
    </row>
    <row r="240" spans="1:6" ht="12.75" hidden="1" customHeight="1">
      <c r="A240" s="43"/>
      <c r="B240" s="44"/>
      <c r="C240" s="29"/>
      <c r="D240" s="30"/>
      <c r="E240" s="30"/>
      <c r="F240" s="31"/>
    </row>
    <row r="241" spans="1:6" ht="25.5" hidden="1" customHeight="1">
      <c r="A241" s="32">
        <v>6.06</v>
      </c>
      <c r="B241" s="33" t="s">
        <v>388</v>
      </c>
      <c r="C241" s="34">
        <v>0</v>
      </c>
      <c r="D241" s="34">
        <v>0</v>
      </c>
      <c r="E241" s="34">
        <v>0</v>
      </c>
      <c r="F241" s="35">
        <v>0</v>
      </c>
    </row>
    <row r="242" spans="1:6" ht="12.75" hidden="1" customHeight="1">
      <c r="A242" s="43" t="s">
        <v>389</v>
      </c>
      <c r="B242" s="44" t="s">
        <v>390</v>
      </c>
      <c r="C242" s="41">
        <v>0</v>
      </c>
      <c r="D242" s="30">
        <v>0</v>
      </c>
      <c r="E242" s="30">
        <v>0</v>
      </c>
      <c r="F242" s="31">
        <v>0</v>
      </c>
    </row>
    <row r="243" spans="1:6" ht="12.75" hidden="1" customHeight="1">
      <c r="A243" s="43" t="s">
        <v>391</v>
      </c>
      <c r="B243" s="44" t="s">
        <v>392</v>
      </c>
      <c r="C243" s="41">
        <v>0</v>
      </c>
      <c r="D243" s="30">
        <v>0</v>
      </c>
      <c r="E243" s="30">
        <v>0</v>
      </c>
      <c r="F243" s="31">
        <v>0</v>
      </c>
    </row>
    <row r="244" spans="1:6" ht="12.75" customHeight="1">
      <c r="A244" s="27"/>
      <c r="B244" s="28"/>
      <c r="C244" s="29"/>
      <c r="D244" s="30"/>
      <c r="E244" s="30"/>
      <c r="F244" s="31"/>
    </row>
    <row r="245" spans="1:6" ht="25.5" customHeight="1">
      <c r="A245" s="32" t="s">
        <v>393</v>
      </c>
      <c r="B245" s="33" t="s">
        <v>394</v>
      </c>
      <c r="C245" s="34">
        <v>6650000</v>
      </c>
      <c r="D245" s="34">
        <v>0</v>
      </c>
      <c r="E245" s="34">
        <v>6650000</v>
      </c>
      <c r="F245" s="35">
        <v>0</v>
      </c>
    </row>
    <row r="246" spans="1:6" ht="26.25" customHeight="1">
      <c r="A246" s="27" t="s">
        <v>395</v>
      </c>
      <c r="B246" s="28" t="s">
        <v>396</v>
      </c>
      <c r="C246" s="41">
        <v>6650000</v>
      </c>
      <c r="D246" s="30">
        <v>0</v>
      </c>
      <c r="E246" s="30">
        <v>6650000</v>
      </c>
      <c r="F246" s="31">
        <v>0</v>
      </c>
    </row>
    <row r="247" spans="1:6" ht="25.5" hidden="1" customHeight="1">
      <c r="A247" s="43" t="s">
        <v>397</v>
      </c>
      <c r="B247" s="44" t="s">
        <v>398</v>
      </c>
      <c r="C247" s="41">
        <v>0</v>
      </c>
      <c r="D247" s="30">
        <v>0</v>
      </c>
      <c r="E247" s="30">
        <v>0</v>
      </c>
      <c r="F247" s="31">
        <v>0</v>
      </c>
    </row>
    <row r="248" spans="1:6" ht="12.75" hidden="1" customHeight="1">
      <c r="A248" s="27"/>
      <c r="B248" s="28"/>
      <c r="C248" s="29"/>
      <c r="D248" s="30"/>
      <c r="E248" s="30"/>
      <c r="F248" s="31"/>
    </row>
    <row r="249" spans="1:6" ht="12.75" hidden="1" customHeight="1">
      <c r="A249" s="32">
        <v>9</v>
      </c>
      <c r="B249" s="33" t="s">
        <v>399</v>
      </c>
      <c r="C249" s="41">
        <v>0</v>
      </c>
      <c r="D249" s="41">
        <v>0</v>
      </c>
      <c r="E249" s="41">
        <v>0</v>
      </c>
      <c r="F249" s="48">
        <v>0</v>
      </c>
    </row>
    <row r="250" spans="1:6" ht="12.75" hidden="1" customHeight="1">
      <c r="A250" s="27"/>
      <c r="B250" s="28"/>
      <c r="C250" s="29"/>
      <c r="D250" s="30"/>
      <c r="E250" s="30"/>
      <c r="F250" s="31"/>
    </row>
    <row r="251" spans="1:6" ht="12.75" hidden="1" customHeight="1">
      <c r="A251" s="32">
        <v>9.01</v>
      </c>
      <c r="B251" s="33" t="s">
        <v>400</v>
      </c>
      <c r="C251" s="41">
        <v>0</v>
      </c>
      <c r="D251" s="41">
        <v>0</v>
      </c>
      <c r="E251" s="41">
        <v>0</v>
      </c>
      <c r="F251" s="48">
        <v>0</v>
      </c>
    </row>
    <row r="252" spans="1:6" ht="12.75" hidden="1" customHeight="1">
      <c r="A252" s="43" t="s">
        <v>401</v>
      </c>
      <c r="B252" s="44" t="s">
        <v>402</v>
      </c>
      <c r="C252" s="41">
        <v>0</v>
      </c>
      <c r="D252" s="30">
        <v>0</v>
      </c>
      <c r="E252" s="30">
        <v>0</v>
      </c>
      <c r="F252" s="31">
        <v>0</v>
      </c>
    </row>
    <row r="253" spans="1:6" ht="12.75" hidden="1" customHeight="1">
      <c r="A253" s="43"/>
      <c r="B253" s="44"/>
      <c r="C253" s="29"/>
      <c r="D253" s="30"/>
      <c r="E253" s="30"/>
      <c r="F253" s="31"/>
    </row>
    <row r="254" spans="1:6" ht="25.5" hidden="1" customHeight="1">
      <c r="A254" s="32" t="s">
        <v>403</v>
      </c>
      <c r="B254" s="33" t="s">
        <v>404</v>
      </c>
      <c r="C254" s="41">
        <v>0</v>
      </c>
      <c r="D254" s="41">
        <v>0</v>
      </c>
      <c r="E254" s="41">
        <v>0</v>
      </c>
      <c r="F254" s="48">
        <v>0</v>
      </c>
    </row>
    <row r="255" spans="1:6" ht="12.75" hidden="1" customHeight="1">
      <c r="A255" s="27" t="s">
        <v>405</v>
      </c>
      <c r="B255" s="28" t="s">
        <v>406</v>
      </c>
      <c r="C255" s="41">
        <v>0</v>
      </c>
      <c r="D255" s="30">
        <v>0</v>
      </c>
      <c r="E255" s="30">
        <v>0</v>
      </c>
      <c r="F255" s="31">
        <v>0</v>
      </c>
    </row>
    <row r="256" spans="1:6" ht="25.5" hidden="1" customHeight="1">
      <c r="A256" s="27" t="s">
        <v>407</v>
      </c>
      <c r="B256" s="28" t="s">
        <v>408</v>
      </c>
      <c r="C256" s="41">
        <v>0</v>
      </c>
      <c r="D256" s="30">
        <v>0</v>
      </c>
      <c r="E256" s="30">
        <v>0</v>
      </c>
      <c r="F256" s="31">
        <v>0</v>
      </c>
    </row>
    <row r="257" spans="1:6" ht="13.5" customHeight="1" thickBot="1">
      <c r="A257" s="52"/>
      <c r="B257" s="53"/>
      <c r="C257" s="54"/>
      <c r="D257" s="54"/>
      <c r="E257" s="54"/>
      <c r="F257" s="55"/>
    </row>
  </sheetData>
  <mergeCells count="8">
    <mergeCell ref="A1:F1"/>
    <mergeCell ref="A2:F2"/>
    <mergeCell ref="A3:F3"/>
    <mergeCell ref="A4:F4"/>
    <mergeCell ref="A6:A8"/>
    <mergeCell ref="B6:B8"/>
    <mergeCell ref="C6:F6"/>
    <mergeCell ref="C7:C8"/>
  </mergeCells>
  <printOptions horizontalCentered="1"/>
  <pageMargins left="0.39370078740157483" right="0.39370078740157483" top="0.59055118110236227" bottom="0" header="0.19685039370078741" footer="0"/>
  <pageSetup scale="85" fitToHeight="2" orientation="landscape" r:id="rId1"/>
  <headerFooter alignWithMargins="0">
    <oddHeader>&amp;L&amp;G</oddHeader>
  </headerFooter>
  <rowBreaks count="3" manualBreakCount="3">
    <brk id="47" max="5" man="1"/>
    <brk id="126" max="5" man="1"/>
    <brk id="170" max="5" man="1"/>
  </row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F257"/>
  <sheetViews>
    <sheetView zoomScaleNormal="100" workbookViewId="0">
      <selection activeCell="A2" sqref="A2:F2"/>
    </sheetView>
  </sheetViews>
  <sheetFormatPr baseColWidth="10" defaultRowHeight="12.75"/>
  <cols>
    <col min="1" max="1" width="8.140625" style="4" customWidth="1"/>
    <col min="2" max="2" width="47.140625" style="82" customWidth="1"/>
    <col min="3" max="3" width="23.42578125" style="73" customWidth="1"/>
    <col min="4" max="4" width="19.7109375" style="73" customWidth="1"/>
    <col min="5" max="5" width="19.85546875" style="73" customWidth="1"/>
    <col min="6" max="6" width="19.7109375" style="73" customWidth="1"/>
    <col min="7" max="16384" width="11.42578125" style="71"/>
  </cols>
  <sheetData>
    <row r="1" spans="1:6">
      <c r="A1" s="277" t="s">
        <v>0</v>
      </c>
      <c r="B1" s="277"/>
      <c r="C1" s="277"/>
      <c r="D1" s="277"/>
      <c r="E1" s="277"/>
      <c r="F1" s="277"/>
    </row>
    <row r="2" spans="1:6">
      <c r="A2" s="277" t="s">
        <v>412</v>
      </c>
      <c r="B2" s="277"/>
      <c r="C2" s="277"/>
      <c r="D2" s="277"/>
      <c r="E2" s="277"/>
      <c r="F2" s="277"/>
    </row>
    <row r="3" spans="1:6">
      <c r="A3" s="277" t="s">
        <v>413</v>
      </c>
      <c r="B3" s="277"/>
      <c r="C3" s="277"/>
      <c r="D3" s="277"/>
      <c r="E3" s="277"/>
      <c r="F3" s="277"/>
    </row>
    <row r="4" spans="1:6">
      <c r="A4" s="277" t="s">
        <v>3</v>
      </c>
      <c r="B4" s="277"/>
      <c r="C4" s="277"/>
      <c r="D4" s="277"/>
      <c r="E4" s="277"/>
      <c r="F4" s="277"/>
    </row>
    <row r="5" spans="1:6" s="59" customFormat="1" ht="13.5" thickBot="1">
      <c r="A5" s="277"/>
      <c r="B5" s="277"/>
      <c r="C5" s="277"/>
      <c r="D5" s="277"/>
      <c r="E5" s="277"/>
      <c r="F5" s="277"/>
    </row>
    <row r="6" spans="1:6" ht="12.75" customHeight="1" thickBot="1">
      <c r="A6" s="279" t="s">
        <v>5</v>
      </c>
      <c r="B6" s="281" t="s">
        <v>6</v>
      </c>
      <c r="C6" s="295" t="s">
        <v>414</v>
      </c>
      <c r="D6" s="296"/>
      <c r="E6" s="296"/>
      <c r="F6" s="297"/>
    </row>
    <row r="7" spans="1:6" ht="13.5" customHeight="1" thickBot="1">
      <c r="A7" s="280"/>
      <c r="B7" s="288"/>
      <c r="C7" s="293" t="s">
        <v>8</v>
      </c>
      <c r="D7" s="63" t="s">
        <v>9</v>
      </c>
      <c r="E7" s="63" t="s">
        <v>9</v>
      </c>
      <c r="F7" s="64" t="s">
        <v>9</v>
      </c>
    </row>
    <row r="8" spans="1:6" ht="13.5" thickBot="1">
      <c r="A8" s="287"/>
      <c r="B8" s="289"/>
      <c r="C8" s="294"/>
      <c r="D8" s="65" t="s">
        <v>10</v>
      </c>
      <c r="E8" s="65" t="s">
        <v>11</v>
      </c>
      <c r="F8" s="66" t="s">
        <v>12</v>
      </c>
    </row>
    <row r="9" spans="1:6" ht="27" customHeight="1" thickBot="1">
      <c r="A9" s="67"/>
      <c r="B9" s="68" t="s">
        <v>13</v>
      </c>
      <c r="C9" s="69">
        <v>799005886.12</v>
      </c>
      <c r="D9" s="69">
        <v>434720265.80000001</v>
      </c>
      <c r="E9" s="69">
        <v>191261012.55000001</v>
      </c>
      <c r="F9" s="70">
        <v>173024607.76999998</v>
      </c>
    </row>
    <row r="10" spans="1:6">
      <c r="A10" s="21"/>
      <c r="B10" s="22"/>
      <c r="C10" s="23"/>
      <c r="D10" s="24"/>
      <c r="E10" s="24"/>
      <c r="F10" s="25"/>
    </row>
    <row r="11" spans="1:6" s="74" customFormat="1" hidden="1">
      <c r="A11" s="27"/>
      <c r="B11" s="28"/>
      <c r="C11" s="29"/>
      <c r="D11" s="30"/>
      <c r="E11" s="30"/>
      <c r="F11" s="31"/>
    </row>
    <row r="12" spans="1:6" ht="13.5" customHeight="1">
      <c r="A12" s="32">
        <v>0</v>
      </c>
      <c r="B12" s="33" t="s">
        <v>14</v>
      </c>
      <c r="C12" s="34">
        <v>3000000</v>
      </c>
      <c r="D12" s="34">
        <v>0</v>
      </c>
      <c r="E12" s="34">
        <v>3000000</v>
      </c>
      <c r="F12" s="35">
        <v>0</v>
      </c>
    </row>
    <row r="13" spans="1:6" s="74" customFormat="1" ht="13.5" customHeight="1">
      <c r="A13" s="39"/>
      <c r="B13" s="28"/>
      <c r="C13" s="29"/>
      <c r="D13" s="29"/>
      <c r="E13" s="29"/>
      <c r="F13" s="40"/>
    </row>
    <row r="14" spans="1:6" ht="13.5" hidden="1" customHeight="1">
      <c r="A14" s="32" t="s">
        <v>15</v>
      </c>
      <c r="B14" s="33" t="s">
        <v>16</v>
      </c>
      <c r="C14" s="41">
        <v>0</v>
      </c>
      <c r="D14" s="41">
        <v>0</v>
      </c>
      <c r="E14" s="41">
        <v>0</v>
      </c>
      <c r="F14" s="48">
        <v>0</v>
      </c>
    </row>
    <row r="15" spans="1:6" ht="13.5" hidden="1" customHeight="1">
      <c r="A15" s="27" t="s">
        <v>17</v>
      </c>
      <c r="B15" s="28" t="s">
        <v>18</v>
      </c>
      <c r="C15" s="41">
        <v>0</v>
      </c>
      <c r="D15" s="30">
        <v>0</v>
      </c>
      <c r="E15" s="30"/>
      <c r="F15" s="31">
        <v>0</v>
      </c>
    </row>
    <row r="16" spans="1:6" ht="13.5" hidden="1" customHeight="1">
      <c r="A16" s="43" t="s">
        <v>19</v>
      </c>
      <c r="B16" s="44" t="s">
        <v>20</v>
      </c>
      <c r="C16" s="41">
        <v>0</v>
      </c>
      <c r="D16" s="30">
        <v>0</v>
      </c>
      <c r="E16" s="30"/>
      <c r="F16" s="31">
        <v>0</v>
      </c>
    </row>
    <row r="17" spans="1:6" ht="13.5" hidden="1" customHeight="1">
      <c r="A17" s="43" t="s">
        <v>21</v>
      </c>
      <c r="B17" s="44" t="s">
        <v>22</v>
      </c>
      <c r="C17" s="41">
        <v>0</v>
      </c>
      <c r="D17" s="30">
        <v>0</v>
      </c>
      <c r="E17" s="30"/>
      <c r="F17" s="31">
        <v>0</v>
      </c>
    </row>
    <row r="18" spans="1:6" ht="13.5" hidden="1" customHeight="1">
      <c r="A18" s="43" t="s">
        <v>23</v>
      </c>
      <c r="B18" s="44" t="s">
        <v>24</v>
      </c>
      <c r="C18" s="41">
        <v>0</v>
      </c>
      <c r="D18" s="30">
        <v>0</v>
      </c>
      <c r="E18" s="30"/>
      <c r="F18" s="31">
        <v>0</v>
      </c>
    </row>
    <row r="19" spans="1:6" ht="13.5" hidden="1" customHeight="1">
      <c r="A19" s="27" t="s">
        <v>25</v>
      </c>
      <c r="B19" s="28" t="s">
        <v>26</v>
      </c>
      <c r="C19" s="41">
        <v>0</v>
      </c>
      <c r="D19" s="30">
        <v>0</v>
      </c>
      <c r="E19" s="30"/>
      <c r="F19" s="31">
        <v>0</v>
      </c>
    </row>
    <row r="20" spans="1:6" s="74" customFormat="1" ht="13.5" hidden="1" customHeight="1">
      <c r="A20" s="27"/>
      <c r="B20" s="28"/>
      <c r="C20" s="29"/>
      <c r="D20" s="30"/>
      <c r="E20" s="30"/>
      <c r="F20" s="31"/>
    </row>
    <row r="21" spans="1:6" ht="12.75" customHeight="1">
      <c r="A21" s="32" t="s">
        <v>27</v>
      </c>
      <c r="B21" s="33" t="s">
        <v>28</v>
      </c>
      <c r="C21" s="34">
        <v>3000000</v>
      </c>
      <c r="D21" s="34">
        <v>0</v>
      </c>
      <c r="E21" s="34">
        <v>3000000</v>
      </c>
      <c r="F21" s="35">
        <v>0</v>
      </c>
    </row>
    <row r="22" spans="1:6" ht="12.75" hidden="1" customHeight="1">
      <c r="A22" s="27" t="s">
        <v>29</v>
      </c>
      <c r="B22" s="28" t="s">
        <v>30</v>
      </c>
      <c r="C22" s="41">
        <v>0</v>
      </c>
      <c r="D22" s="30">
        <v>0</v>
      </c>
      <c r="E22" s="30"/>
      <c r="F22" s="31">
        <v>0</v>
      </c>
    </row>
    <row r="23" spans="1:6" ht="12.75" hidden="1" customHeight="1">
      <c r="A23" s="45" t="s">
        <v>31</v>
      </c>
      <c r="B23" s="28" t="s">
        <v>32</v>
      </c>
      <c r="C23" s="41">
        <v>0</v>
      </c>
      <c r="D23" s="30">
        <v>0</v>
      </c>
      <c r="E23" s="30"/>
      <c r="F23" s="31">
        <v>0</v>
      </c>
    </row>
    <row r="24" spans="1:6" ht="12.75" hidden="1" customHeight="1">
      <c r="A24" s="45" t="s">
        <v>33</v>
      </c>
      <c r="B24" s="28" t="s">
        <v>34</v>
      </c>
      <c r="C24" s="41">
        <v>0</v>
      </c>
      <c r="D24" s="30">
        <v>0</v>
      </c>
      <c r="E24" s="30"/>
      <c r="F24" s="31">
        <v>0</v>
      </c>
    </row>
    <row r="25" spans="1:6" hidden="1">
      <c r="A25" s="45" t="s">
        <v>35</v>
      </c>
      <c r="B25" s="28" t="s">
        <v>36</v>
      </c>
      <c r="C25" s="41">
        <v>0</v>
      </c>
      <c r="D25" s="30">
        <v>0</v>
      </c>
      <c r="E25" s="30"/>
      <c r="F25" s="31">
        <v>0</v>
      </c>
    </row>
    <row r="26" spans="1:6">
      <c r="A26" s="27" t="s">
        <v>37</v>
      </c>
      <c r="B26" s="28" t="s">
        <v>38</v>
      </c>
      <c r="C26" s="41">
        <v>3000000</v>
      </c>
      <c r="D26" s="30">
        <v>0</v>
      </c>
      <c r="E26" s="30">
        <v>3000000</v>
      </c>
      <c r="F26" s="31">
        <v>0</v>
      </c>
    </row>
    <row r="27" spans="1:6" s="74" customFormat="1" ht="12.75" customHeight="1">
      <c r="A27" s="27"/>
      <c r="B27" s="28"/>
      <c r="C27" s="29"/>
      <c r="D27" s="30"/>
      <c r="E27" s="30"/>
      <c r="F27" s="31"/>
    </row>
    <row r="28" spans="1:6" ht="12.75" hidden="1" customHeight="1">
      <c r="A28" s="32" t="s">
        <v>39</v>
      </c>
      <c r="B28" s="33" t="s">
        <v>40</v>
      </c>
      <c r="C28" s="41">
        <v>0</v>
      </c>
      <c r="D28" s="41">
        <v>0</v>
      </c>
      <c r="E28" s="41">
        <v>0</v>
      </c>
      <c r="F28" s="48">
        <v>0</v>
      </c>
    </row>
    <row r="29" spans="1:6" ht="12.75" hidden="1" customHeight="1">
      <c r="A29" s="27" t="s">
        <v>41</v>
      </c>
      <c r="B29" s="28" t="s">
        <v>42</v>
      </c>
      <c r="C29" s="41">
        <v>0</v>
      </c>
      <c r="D29" s="30">
        <v>0</v>
      </c>
      <c r="E29" s="30"/>
      <c r="F29" s="31">
        <v>0</v>
      </c>
    </row>
    <row r="30" spans="1:6" ht="12.75" hidden="1" customHeight="1">
      <c r="A30" s="27" t="s">
        <v>43</v>
      </c>
      <c r="B30" s="28" t="s">
        <v>44</v>
      </c>
      <c r="C30" s="41">
        <v>0</v>
      </c>
      <c r="D30" s="30">
        <v>0</v>
      </c>
      <c r="E30" s="30"/>
      <c r="F30" s="31">
        <v>0</v>
      </c>
    </row>
    <row r="31" spans="1:6" ht="12.75" hidden="1" customHeight="1">
      <c r="A31" s="27" t="s">
        <v>45</v>
      </c>
      <c r="B31" s="28" t="s">
        <v>46</v>
      </c>
      <c r="C31" s="41">
        <v>0</v>
      </c>
      <c r="D31" s="30">
        <v>0</v>
      </c>
      <c r="E31" s="30"/>
      <c r="F31" s="31">
        <v>0</v>
      </c>
    </row>
    <row r="32" spans="1:6" ht="12.75" hidden="1" customHeight="1">
      <c r="A32" s="27" t="s">
        <v>47</v>
      </c>
      <c r="B32" s="28" t="s">
        <v>48</v>
      </c>
      <c r="C32" s="41">
        <v>0</v>
      </c>
      <c r="D32" s="30">
        <v>0</v>
      </c>
      <c r="E32" s="30"/>
      <c r="F32" s="31">
        <v>0</v>
      </c>
    </row>
    <row r="33" spans="1:6" ht="12.75" hidden="1" customHeight="1">
      <c r="A33" s="27" t="s">
        <v>49</v>
      </c>
      <c r="B33" s="28" t="s">
        <v>50</v>
      </c>
      <c r="C33" s="41">
        <v>0</v>
      </c>
      <c r="D33" s="30">
        <v>0</v>
      </c>
      <c r="E33" s="30"/>
      <c r="F33" s="31">
        <v>0</v>
      </c>
    </row>
    <row r="34" spans="1:6" s="74" customFormat="1" ht="27" hidden="1" customHeight="1">
      <c r="A34" s="27"/>
      <c r="B34" s="28"/>
      <c r="C34" s="29"/>
      <c r="D34" s="30"/>
      <c r="E34" s="30"/>
      <c r="F34" s="31"/>
    </row>
    <row r="35" spans="1:6" ht="24" hidden="1" customHeight="1">
      <c r="A35" s="32" t="s">
        <v>51</v>
      </c>
      <c r="B35" s="33" t="s">
        <v>52</v>
      </c>
      <c r="C35" s="41">
        <v>0</v>
      </c>
      <c r="D35" s="41">
        <v>0</v>
      </c>
      <c r="E35" s="41">
        <v>0</v>
      </c>
      <c r="F35" s="48">
        <v>0</v>
      </c>
    </row>
    <row r="36" spans="1:6" ht="12.75" hidden="1" customHeight="1">
      <c r="A36" s="27" t="s">
        <v>53</v>
      </c>
      <c r="B36" s="28" t="s">
        <v>54</v>
      </c>
      <c r="C36" s="41">
        <v>0</v>
      </c>
      <c r="D36" s="30">
        <v>0</v>
      </c>
      <c r="E36" s="30"/>
      <c r="F36" s="31">
        <v>0</v>
      </c>
    </row>
    <row r="37" spans="1:6" ht="12.75" hidden="1" customHeight="1">
      <c r="A37" s="43" t="s">
        <v>55</v>
      </c>
      <c r="B37" s="44" t="s">
        <v>56</v>
      </c>
      <c r="C37" s="41">
        <v>0</v>
      </c>
      <c r="D37" s="30">
        <v>0</v>
      </c>
      <c r="E37" s="30"/>
      <c r="F37" s="31">
        <v>0</v>
      </c>
    </row>
    <row r="38" spans="1:6" ht="12.75" hidden="1" customHeight="1">
      <c r="A38" s="43" t="s">
        <v>57</v>
      </c>
      <c r="B38" s="44" t="s">
        <v>58</v>
      </c>
      <c r="C38" s="41">
        <v>0</v>
      </c>
      <c r="D38" s="30">
        <v>0</v>
      </c>
      <c r="E38" s="30"/>
      <c r="F38" s="31">
        <v>0</v>
      </c>
    </row>
    <row r="39" spans="1:6" ht="25.5" hidden="1" customHeight="1">
      <c r="A39" s="27" t="s">
        <v>59</v>
      </c>
      <c r="B39" s="28" t="s">
        <v>60</v>
      </c>
      <c r="C39" s="41">
        <v>0</v>
      </c>
      <c r="D39" s="30">
        <v>0</v>
      </c>
      <c r="E39" s="30"/>
      <c r="F39" s="31">
        <v>0</v>
      </c>
    </row>
    <row r="40" spans="1:6" ht="12.75" hidden="1" customHeight="1">
      <c r="A40" s="27" t="s">
        <v>61</v>
      </c>
      <c r="B40" s="28" t="s">
        <v>62</v>
      </c>
      <c r="C40" s="41">
        <v>0</v>
      </c>
      <c r="D40" s="30">
        <v>0</v>
      </c>
      <c r="E40" s="30"/>
      <c r="F40" s="31">
        <v>0</v>
      </c>
    </row>
    <row r="41" spans="1:6" s="75" customFormat="1" ht="40.5" hidden="1" customHeight="1">
      <c r="A41" s="27"/>
      <c r="B41" s="28"/>
      <c r="C41" s="29"/>
      <c r="D41" s="30"/>
      <c r="E41" s="30"/>
      <c r="F41" s="31"/>
    </row>
    <row r="42" spans="1:6" ht="25.5" hidden="1" customHeight="1">
      <c r="A42" s="32" t="s">
        <v>63</v>
      </c>
      <c r="B42" s="33" t="s">
        <v>64</v>
      </c>
      <c r="C42" s="41">
        <v>0</v>
      </c>
      <c r="D42" s="41">
        <v>0</v>
      </c>
      <c r="E42" s="41">
        <v>0</v>
      </c>
      <c r="F42" s="48">
        <v>0</v>
      </c>
    </row>
    <row r="43" spans="1:6" ht="24.75" hidden="1" customHeight="1">
      <c r="A43" s="27" t="s">
        <v>65</v>
      </c>
      <c r="B43" s="28" t="s">
        <v>66</v>
      </c>
      <c r="C43" s="41">
        <v>0</v>
      </c>
      <c r="D43" s="30">
        <v>0</v>
      </c>
      <c r="E43" s="30"/>
      <c r="F43" s="31">
        <v>0</v>
      </c>
    </row>
    <row r="44" spans="1:6" ht="12.75" hidden="1" customHeight="1">
      <c r="A44" s="27" t="s">
        <v>67</v>
      </c>
      <c r="B44" s="44" t="s">
        <v>68</v>
      </c>
      <c r="C44" s="41">
        <v>0</v>
      </c>
      <c r="D44" s="30">
        <v>0</v>
      </c>
      <c r="E44" s="30"/>
      <c r="F44" s="31">
        <v>0</v>
      </c>
    </row>
    <row r="45" spans="1:6" ht="12.75" hidden="1" customHeight="1">
      <c r="A45" s="27" t="s">
        <v>69</v>
      </c>
      <c r="B45" s="28" t="s">
        <v>70</v>
      </c>
      <c r="C45" s="41">
        <v>0</v>
      </c>
      <c r="D45" s="30">
        <v>0</v>
      </c>
      <c r="E45" s="30"/>
      <c r="F45" s="31">
        <v>0</v>
      </c>
    </row>
    <row r="46" spans="1:6" ht="12.75" hidden="1" customHeight="1">
      <c r="A46" s="27" t="s">
        <v>71</v>
      </c>
      <c r="B46" s="28" t="s">
        <v>72</v>
      </c>
      <c r="C46" s="41">
        <v>0</v>
      </c>
      <c r="D46" s="30">
        <v>0</v>
      </c>
      <c r="E46" s="30"/>
      <c r="F46" s="31">
        <v>0</v>
      </c>
    </row>
    <row r="47" spans="1:6" ht="12.75" hidden="1" customHeight="1">
      <c r="A47" s="43" t="s">
        <v>73</v>
      </c>
      <c r="B47" s="44" t="s">
        <v>74</v>
      </c>
      <c r="C47" s="41">
        <v>0</v>
      </c>
      <c r="D47" s="30">
        <v>0</v>
      </c>
      <c r="E47" s="30"/>
      <c r="F47" s="31">
        <v>0</v>
      </c>
    </row>
    <row r="48" spans="1:6" ht="12.75" hidden="1" customHeight="1">
      <c r="A48" s="27"/>
      <c r="B48" s="28"/>
      <c r="C48" s="29"/>
      <c r="D48" s="30"/>
      <c r="E48" s="30"/>
      <c r="F48" s="31"/>
    </row>
    <row r="49" spans="1:6" ht="12.75" hidden="1" customHeight="1">
      <c r="A49" s="32" t="s">
        <v>75</v>
      </c>
      <c r="B49" s="33" t="s">
        <v>76</v>
      </c>
      <c r="C49" s="41">
        <v>0</v>
      </c>
      <c r="D49" s="41">
        <v>0</v>
      </c>
      <c r="E49" s="41">
        <v>0</v>
      </c>
      <c r="F49" s="48">
        <v>0</v>
      </c>
    </row>
    <row r="50" spans="1:6" ht="12.75" hidden="1" customHeight="1">
      <c r="A50" s="43" t="s">
        <v>77</v>
      </c>
      <c r="B50" s="44" t="s">
        <v>78</v>
      </c>
      <c r="C50" s="41">
        <v>0</v>
      </c>
      <c r="D50" s="30">
        <v>0</v>
      </c>
      <c r="E50" s="30"/>
      <c r="F50" s="31">
        <v>0</v>
      </c>
    </row>
    <row r="51" spans="1:6" ht="12.75" hidden="1" customHeight="1">
      <c r="A51" s="43" t="s">
        <v>79</v>
      </c>
      <c r="B51" s="44" t="s">
        <v>80</v>
      </c>
      <c r="C51" s="41">
        <v>0</v>
      </c>
      <c r="D51" s="30">
        <v>0</v>
      </c>
      <c r="E51" s="30"/>
      <c r="F51" s="31">
        <v>0</v>
      </c>
    </row>
    <row r="52" spans="1:6" s="74" customFormat="1" hidden="1">
      <c r="A52" s="43"/>
      <c r="B52" s="44"/>
      <c r="C52" s="29"/>
      <c r="D52" s="30"/>
      <c r="E52" s="30"/>
      <c r="F52" s="31"/>
    </row>
    <row r="53" spans="1:6">
      <c r="A53" s="32">
        <v>1</v>
      </c>
      <c r="B53" s="33" t="s">
        <v>81</v>
      </c>
      <c r="C53" s="34">
        <v>694017411.12</v>
      </c>
      <c r="D53" s="34">
        <v>418936695.80000001</v>
      </c>
      <c r="E53" s="34">
        <v>147315312.55000001</v>
      </c>
      <c r="F53" s="35">
        <v>127765402.77</v>
      </c>
    </row>
    <row r="54" spans="1:6" s="74" customFormat="1">
      <c r="A54" s="27"/>
      <c r="B54" s="28"/>
      <c r="C54" s="29"/>
      <c r="D54" s="30"/>
      <c r="E54" s="30"/>
      <c r="F54" s="31"/>
    </row>
    <row r="55" spans="1:6" ht="12.75" hidden="1" customHeight="1">
      <c r="A55" s="32" t="s">
        <v>82</v>
      </c>
      <c r="B55" s="33" t="s">
        <v>83</v>
      </c>
      <c r="C55" s="34">
        <v>0</v>
      </c>
      <c r="D55" s="34">
        <v>0</v>
      </c>
      <c r="E55" s="34">
        <v>0</v>
      </c>
      <c r="F55" s="35">
        <v>0</v>
      </c>
    </row>
    <row r="56" spans="1:6" ht="12" hidden="1" customHeight="1">
      <c r="A56" s="43" t="s">
        <v>84</v>
      </c>
      <c r="B56" s="44" t="s">
        <v>85</v>
      </c>
      <c r="C56" s="41">
        <v>0</v>
      </c>
      <c r="D56" s="30">
        <v>0</v>
      </c>
      <c r="E56" s="30">
        <v>0</v>
      </c>
      <c r="F56" s="31">
        <v>0</v>
      </c>
    </row>
    <row r="57" spans="1:6" ht="12.75" hidden="1" customHeight="1">
      <c r="A57" s="27" t="s">
        <v>86</v>
      </c>
      <c r="B57" s="28" t="s">
        <v>87</v>
      </c>
      <c r="C57" s="41">
        <v>0</v>
      </c>
      <c r="D57" s="30">
        <v>0</v>
      </c>
      <c r="E57" s="30">
        <v>0</v>
      </c>
      <c r="F57" s="31">
        <v>0</v>
      </c>
    </row>
    <row r="58" spans="1:6" ht="12.75" hidden="1" customHeight="1">
      <c r="A58" s="43" t="s">
        <v>88</v>
      </c>
      <c r="B58" s="44" t="s">
        <v>89</v>
      </c>
      <c r="C58" s="41">
        <v>0</v>
      </c>
      <c r="D58" s="30">
        <v>0</v>
      </c>
      <c r="E58" s="30">
        <v>0</v>
      </c>
      <c r="F58" s="31">
        <v>0</v>
      </c>
    </row>
    <row r="59" spans="1:6" hidden="1">
      <c r="A59" s="43" t="s">
        <v>90</v>
      </c>
      <c r="B59" s="44" t="s">
        <v>91</v>
      </c>
      <c r="C59" s="41">
        <v>0</v>
      </c>
      <c r="D59" s="30">
        <v>0</v>
      </c>
      <c r="E59" s="30">
        <v>0</v>
      </c>
      <c r="F59" s="31">
        <v>0</v>
      </c>
    </row>
    <row r="60" spans="1:6" hidden="1">
      <c r="A60" s="27" t="s">
        <v>92</v>
      </c>
      <c r="B60" s="28" t="s">
        <v>93</v>
      </c>
      <c r="C60" s="41">
        <v>0</v>
      </c>
      <c r="D60" s="30">
        <v>0</v>
      </c>
      <c r="E60" s="30">
        <v>0</v>
      </c>
      <c r="F60" s="31">
        <v>0</v>
      </c>
    </row>
    <row r="61" spans="1:6" s="74" customFormat="1" hidden="1">
      <c r="A61" s="27"/>
      <c r="B61" s="28"/>
      <c r="C61" s="29"/>
      <c r="D61" s="30"/>
      <c r="E61" s="30"/>
      <c r="F61" s="31"/>
    </row>
    <row r="62" spans="1:6" ht="12.75" hidden="1" customHeight="1">
      <c r="A62" s="32" t="s">
        <v>94</v>
      </c>
      <c r="B62" s="33" t="s">
        <v>95</v>
      </c>
      <c r="C62" s="41">
        <v>0</v>
      </c>
      <c r="D62" s="41">
        <v>0</v>
      </c>
      <c r="E62" s="41">
        <v>0</v>
      </c>
      <c r="F62" s="48">
        <v>0</v>
      </c>
    </row>
    <row r="63" spans="1:6" ht="12.75" hidden="1" customHeight="1">
      <c r="A63" s="27" t="s">
        <v>96</v>
      </c>
      <c r="B63" s="28" t="s">
        <v>97</v>
      </c>
      <c r="C63" s="41">
        <v>0</v>
      </c>
      <c r="D63" s="30">
        <v>0</v>
      </c>
      <c r="E63" s="30"/>
      <c r="F63" s="31">
        <v>0</v>
      </c>
    </row>
    <row r="64" spans="1:6" hidden="1">
      <c r="A64" s="27" t="s">
        <v>98</v>
      </c>
      <c r="B64" s="28" t="s">
        <v>99</v>
      </c>
      <c r="C64" s="41">
        <v>0</v>
      </c>
      <c r="D64" s="30">
        <v>0</v>
      </c>
      <c r="E64" s="30"/>
      <c r="F64" s="31">
        <v>0</v>
      </c>
    </row>
    <row r="65" spans="1:6" hidden="1">
      <c r="A65" s="27" t="s">
        <v>100</v>
      </c>
      <c r="B65" s="28" t="s">
        <v>101</v>
      </c>
      <c r="C65" s="41">
        <v>0</v>
      </c>
      <c r="D65" s="30">
        <v>0</v>
      </c>
      <c r="E65" s="30"/>
      <c r="F65" s="31">
        <v>0</v>
      </c>
    </row>
    <row r="66" spans="1:6" hidden="1">
      <c r="A66" s="27" t="s">
        <v>102</v>
      </c>
      <c r="B66" s="28" t="s">
        <v>103</v>
      </c>
      <c r="C66" s="41">
        <v>0</v>
      </c>
      <c r="D66" s="30">
        <v>0</v>
      </c>
      <c r="E66" s="30"/>
      <c r="F66" s="31">
        <v>0</v>
      </c>
    </row>
    <row r="67" spans="1:6" hidden="1">
      <c r="A67" s="27" t="s">
        <v>104</v>
      </c>
      <c r="B67" s="28" t="s">
        <v>105</v>
      </c>
      <c r="C67" s="41">
        <v>0</v>
      </c>
      <c r="D67" s="30">
        <v>0</v>
      </c>
      <c r="E67" s="30"/>
      <c r="F67" s="31">
        <v>0</v>
      </c>
    </row>
    <row r="68" spans="1:6" s="74" customFormat="1" hidden="1">
      <c r="A68" s="27"/>
      <c r="B68" s="28"/>
      <c r="C68" s="29"/>
      <c r="D68" s="30"/>
      <c r="E68" s="30"/>
      <c r="F68" s="31"/>
    </row>
    <row r="69" spans="1:6">
      <c r="A69" s="32" t="s">
        <v>106</v>
      </c>
      <c r="B69" s="33" t="s">
        <v>107</v>
      </c>
      <c r="C69" s="34">
        <v>391350123</v>
      </c>
      <c r="D69" s="34">
        <v>369441925</v>
      </c>
      <c r="E69" s="34">
        <v>7167198</v>
      </c>
      <c r="F69" s="35">
        <v>14741000</v>
      </c>
    </row>
    <row r="70" spans="1:6" ht="12.75" customHeight="1">
      <c r="A70" s="27" t="s">
        <v>108</v>
      </c>
      <c r="B70" s="28" t="s">
        <v>109</v>
      </c>
      <c r="C70" s="41">
        <v>1865000</v>
      </c>
      <c r="D70" s="30">
        <v>0</v>
      </c>
      <c r="E70" s="30">
        <v>1865000</v>
      </c>
      <c r="F70" s="31">
        <v>0</v>
      </c>
    </row>
    <row r="71" spans="1:6">
      <c r="A71" s="27" t="s">
        <v>110</v>
      </c>
      <c r="B71" s="28" t="s">
        <v>111</v>
      </c>
      <c r="C71" s="41">
        <v>8000000</v>
      </c>
      <c r="D71" s="30">
        <v>5011802</v>
      </c>
      <c r="E71" s="30">
        <v>2302198</v>
      </c>
      <c r="F71" s="31">
        <v>686000</v>
      </c>
    </row>
    <row r="72" spans="1:6" ht="12.75" customHeight="1">
      <c r="A72" s="27" t="s">
        <v>112</v>
      </c>
      <c r="B72" s="28" t="s">
        <v>113</v>
      </c>
      <c r="C72" s="41">
        <v>11950000</v>
      </c>
      <c r="D72" s="30">
        <v>8300000</v>
      </c>
      <c r="E72" s="30">
        <v>3000000</v>
      </c>
      <c r="F72" s="31">
        <v>650000</v>
      </c>
    </row>
    <row r="73" spans="1:6" ht="12.75" hidden="1" customHeight="1">
      <c r="A73" s="43" t="s">
        <v>114</v>
      </c>
      <c r="B73" s="44" t="s">
        <v>115</v>
      </c>
      <c r="C73" s="41">
        <v>0</v>
      </c>
      <c r="D73" s="30">
        <v>0</v>
      </c>
      <c r="E73" s="30">
        <v>0</v>
      </c>
      <c r="F73" s="31">
        <v>0</v>
      </c>
    </row>
    <row r="74" spans="1:6" ht="12.75" hidden="1" customHeight="1">
      <c r="A74" s="27" t="s">
        <v>116</v>
      </c>
      <c r="B74" s="28" t="s">
        <v>117</v>
      </c>
      <c r="C74" s="41">
        <v>0</v>
      </c>
      <c r="D74" s="30">
        <v>0</v>
      </c>
      <c r="E74" s="30">
        <v>0</v>
      </c>
      <c r="F74" s="31">
        <v>0</v>
      </c>
    </row>
    <row r="75" spans="1:6" ht="12.75" customHeight="1">
      <c r="A75" s="43" t="s">
        <v>118</v>
      </c>
      <c r="B75" s="44" t="s">
        <v>119</v>
      </c>
      <c r="C75" s="41">
        <v>11500000</v>
      </c>
      <c r="D75" s="30">
        <v>0</v>
      </c>
      <c r="E75" s="30">
        <v>0</v>
      </c>
      <c r="F75" s="31">
        <v>11500000</v>
      </c>
    </row>
    <row r="76" spans="1:6">
      <c r="A76" s="43" t="s">
        <v>120</v>
      </c>
      <c r="B76" s="44" t="s">
        <v>121</v>
      </c>
      <c r="C76" s="41">
        <v>358035123</v>
      </c>
      <c r="D76" s="30">
        <v>356130123</v>
      </c>
      <c r="E76" s="30">
        <v>0</v>
      </c>
      <c r="F76" s="31">
        <v>1905000</v>
      </c>
    </row>
    <row r="77" spans="1:6" s="74" customFormat="1">
      <c r="A77" s="27"/>
      <c r="B77" s="28"/>
      <c r="C77" s="29"/>
      <c r="D77" s="30"/>
      <c r="E77" s="30"/>
      <c r="F77" s="31"/>
    </row>
    <row r="78" spans="1:6" ht="12.75" customHeight="1">
      <c r="A78" s="32" t="s">
        <v>122</v>
      </c>
      <c r="B78" s="33" t="s">
        <v>123</v>
      </c>
      <c r="C78" s="34">
        <v>203200788.12</v>
      </c>
      <c r="D78" s="34">
        <v>31730770.799999997</v>
      </c>
      <c r="E78" s="34">
        <v>108135614.55</v>
      </c>
      <c r="F78" s="35">
        <v>63334402.769999996</v>
      </c>
    </row>
    <row r="79" spans="1:6" hidden="1">
      <c r="A79" s="43" t="s">
        <v>124</v>
      </c>
      <c r="B79" s="44" t="s">
        <v>125</v>
      </c>
      <c r="C79" s="41">
        <v>0</v>
      </c>
      <c r="D79" s="30">
        <v>0</v>
      </c>
      <c r="E79" s="30">
        <v>0</v>
      </c>
      <c r="F79" s="31">
        <v>0</v>
      </c>
    </row>
    <row r="80" spans="1:6">
      <c r="A80" s="27" t="s">
        <v>126</v>
      </c>
      <c r="B80" s="28" t="s">
        <v>127</v>
      </c>
      <c r="C80" s="41">
        <v>3000000</v>
      </c>
      <c r="D80" s="30">
        <v>0</v>
      </c>
      <c r="E80" s="30">
        <v>0</v>
      </c>
      <c r="F80" s="31">
        <v>3000000</v>
      </c>
    </row>
    <row r="81" spans="1:6" ht="12.75" hidden="1" customHeight="1">
      <c r="A81" s="27" t="s">
        <v>128</v>
      </c>
      <c r="B81" s="28" t="s">
        <v>129</v>
      </c>
      <c r="C81" s="41">
        <v>0</v>
      </c>
      <c r="D81" s="30">
        <v>0</v>
      </c>
      <c r="E81" s="30">
        <v>0</v>
      </c>
      <c r="F81" s="31">
        <v>0</v>
      </c>
    </row>
    <row r="82" spans="1:6" ht="12.75" customHeight="1">
      <c r="A82" s="43" t="s">
        <v>130</v>
      </c>
      <c r="B82" s="44" t="s">
        <v>131</v>
      </c>
      <c r="C82" s="41">
        <v>1470788.12</v>
      </c>
      <c r="D82" s="30">
        <v>0</v>
      </c>
      <c r="E82" s="30">
        <v>0</v>
      </c>
      <c r="F82" s="31">
        <v>1470788.12</v>
      </c>
    </row>
    <row r="83" spans="1:6">
      <c r="A83" s="27" t="s">
        <v>132</v>
      </c>
      <c r="B83" s="28" t="s">
        <v>133</v>
      </c>
      <c r="C83" s="41">
        <v>10000000</v>
      </c>
      <c r="D83" s="30">
        <v>0</v>
      </c>
      <c r="E83" s="30">
        <v>10000000</v>
      </c>
      <c r="F83" s="31">
        <v>0</v>
      </c>
    </row>
    <row r="84" spans="1:6" ht="12.75" customHeight="1">
      <c r="A84" s="27" t="s">
        <v>134</v>
      </c>
      <c r="B84" s="28" t="s">
        <v>135</v>
      </c>
      <c r="C84" s="41">
        <v>177230000</v>
      </c>
      <c r="D84" s="30">
        <v>31230770.799999997</v>
      </c>
      <c r="E84" s="30">
        <v>90135614.549999997</v>
      </c>
      <c r="F84" s="31">
        <v>55863614.649999999</v>
      </c>
    </row>
    <row r="85" spans="1:6">
      <c r="A85" s="27" t="s">
        <v>136</v>
      </c>
      <c r="B85" s="28" t="s">
        <v>137</v>
      </c>
      <c r="C85" s="41">
        <v>11500000</v>
      </c>
      <c r="D85" s="30">
        <v>500000</v>
      </c>
      <c r="E85" s="30">
        <v>8000000</v>
      </c>
      <c r="F85" s="31">
        <v>3000000</v>
      </c>
    </row>
    <row r="86" spans="1:6" s="74" customFormat="1">
      <c r="A86" s="27"/>
      <c r="B86" s="28"/>
      <c r="C86" s="29"/>
      <c r="D86" s="30"/>
      <c r="E86" s="30"/>
      <c r="F86" s="31"/>
    </row>
    <row r="87" spans="1:6">
      <c r="A87" s="32" t="s">
        <v>138</v>
      </c>
      <c r="B87" s="33" t="s">
        <v>139</v>
      </c>
      <c r="C87" s="34">
        <v>4000000</v>
      </c>
      <c r="D87" s="34">
        <v>0</v>
      </c>
      <c r="E87" s="34">
        <v>4000000</v>
      </c>
      <c r="F87" s="35">
        <v>0</v>
      </c>
    </row>
    <row r="88" spans="1:6" hidden="1">
      <c r="A88" s="27" t="s">
        <v>140</v>
      </c>
      <c r="B88" s="28" t="s">
        <v>141</v>
      </c>
      <c r="C88" s="41">
        <v>0</v>
      </c>
      <c r="D88" s="30">
        <v>0</v>
      </c>
      <c r="E88" s="30"/>
      <c r="F88" s="31">
        <v>0</v>
      </c>
    </row>
    <row r="89" spans="1:6" hidden="1">
      <c r="A89" s="27" t="s">
        <v>142</v>
      </c>
      <c r="B89" s="28" t="s">
        <v>143</v>
      </c>
      <c r="C89" s="41">
        <v>0</v>
      </c>
      <c r="D89" s="30">
        <v>0</v>
      </c>
      <c r="E89" s="30"/>
      <c r="F89" s="31">
        <v>0</v>
      </c>
    </row>
    <row r="90" spans="1:6">
      <c r="A90" s="27" t="s">
        <v>144</v>
      </c>
      <c r="B90" s="28" t="s">
        <v>145</v>
      </c>
      <c r="C90" s="41">
        <v>2000000</v>
      </c>
      <c r="D90" s="30">
        <v>0</v>
      </c>
      <c r="E90" s="30">
        <v>2000000</v>
      </c>
      <c r="F90" s="31">
        <v>0</v>
      </c>
    </row>
    <row r="91" spans="1:6">
      <c r="A91" s="27" t="s">
        <v>146</v>
      </c>
      <c r="B91" s="28" t="s">
        <v>147</v>
      </c>
      <c r="C91" s="41">
        <v>2000000</v>
      </c>
      <c r="D91" s="30">
        <v>0</v>
      </c>
      <c r="E91" s="30">
        <v>2000000</v>
      </c>
      <c r="F91" s="31">
        <v>0</v>
      </c>
    </row>
    <row r="92" spans="1:6" s="74" customFormat="1">
      <c r="A92" s="27"/>
      <c r="B92" s="28"/>
      <c r="C92" s="29"/>
      <c r="D92" s="30"/>
      <c r="E92" s="30"/>
      <c r="F92" s="31"/>
    </row>
    <row r="93" spans="1:6" ht="24.75" customHeight="1">
      <c r="A93" s="32" t="s">
        <v>148</v>
      </c>
      <c r="B93" s="33" t="s">
        <v>149</v>
      </c>
      <c r="C93" s="34">
        <v>31000000</v>
      </c>
      <c r="D93" s="34">
        <v>10000000</v>
      </c>
      <c r="E93" s="34">
        <v>10000000</v>
      </c>
      <c r="F93" s="35">
        <v>11000000</v>
      </c>
    </row>
    <row r="94" spans="1:6" ht="12.75" customHeight="1">
      <c r="A94" s="27" t="s">
        <v>150</v>
      </c>
      <c r="B94" s="28" t="s">
        <v>151</v>
      </c>
      <c r="C94" s="41">
        <v>31000000</v>
      </c>
      <c r="D94" s="30">
        <v>10000000</v>
      </c>
      <c r="E94" s="30">
        <v>10000000</v>
      </c>
      <c r="F94" s="31">
        <v>11000000</v>
      </c>
    </row>
    <row r="95" spans="1:6" ht="12.75" hidden="1" customHeight="1">
      <c r="A95" s="43" t="s">
        <v>152</v>
      </c>
      <c r="B95" s="44" t="s">
        <v>153</v>
      </c>
      <c r="C95" s="41">
        <v>0</v>
      </c>
      <c r="D95" s="30">
        <v>0</v>
      </c>
      <c r="E95" s="30"/>
      <c r="F95" s="31">
        <v>0</v>
      </c>
    </row>
    <row r="96" spans="1:6" hidden="1">
      <c r="A96" s="43" t="s">
        <v>154</v>
      </c>
      <c r="B96" s="44" t="s">
        <v>155</v>
      </c>
      <c r="C96" s="41">
        <v>0</v>
      </c>
      <c r="D96" s="30">
        <v>0</v>
      </c>
      <c r="E96" s="30"/>
      <c r="F96" s="31">
        <v>0</v>
      </c>
    </row>
    <row r="97" spans="1:6" s="74" customFormat="1">
      <c r="A97" s="27"/>
      <c r="B97" s="28"/>
      <c r="C97" s="29"/>
      <c r="D97" s="30"/>
      <c r="E97" s="30"/>
      <c r="F97" s="31"/>
    </row>
    <row r="98" spans="1:6" ht="11.25" customHeight="1">
      <c r="A98" s="32" t="s">
        <v>156</v>
      </c>
      <c r="B98" s="33" t="s">
        <v>157</v>
      </c>
      <c r="C98" s="34">
        <v>20922500</v>
      </c>
      <c r="D98" s="34">
        <v>3000000</v>
      </c>
      <c r="E98" s="34">
        <v>17922500</v>
      </c>
      <c r="F98" s="35">
        <v>0</v>
      </c>
    </row>
    <row r="99" spans="1:6">
      <c r="A99" s="27" t="s">
        <v>158</v>
      </c>
      <c r="B99" s="28" t="s">
        <v>159</v>
      </c>
      <c r="C99" s="41">
        <v>17922500</v>
      </c>
      <c r="D99" s="30">
        <v>0</v>
      </c>
      <c r="E99" s="30">
        <v>17922500</v>
      </c>
      <c r="F99" s="31">
        <v>0</v>
      </c>
    </row>
    <row r="100" spans="1:6" ht="12.75" customHeight="1">
      <c r="A100" s="27" t="s">
        <v>160</v>
      </c>
      <c r="B100" s="28" t="s">
        <v>161</v>
      </c>
      <c r="C100" s="41">
        <v>3000000</v>
      </c>
      <c r="D100" s="30">
        <v>3000000</v>
      </c>
      <c r="E100" s="30"/>
      <c r="F100" s="31">
        <v>0</v>
      </c>
    </row>
    <row r="101" spans="1:6" hidden="1">
      <c r="A101" s="43" t="s">
        <v>162</v>
      </c>
      <c r="B101" s="44" t="s">
        <v>163</v>
      </c>
      <c r="C101" s="41">
        <v>0</v>
      </c>
      <c r="D101" s="30">
        <v>0</v>
      </c>
      <c r="E101" s="30"/>
      <c r="F101" s="31">
        <v>0</v>
      </c>
    </row>
    <row r="102" spans="1:6" s="74" customFormat="1">
      <c r="A102" s="27"/>
      <c r="B102" s="28"/>
      <c r="C102" s="29"/>
      <c r="D102" s="30"/>
      <c r="E102" s="30"/>
      <c r="F102" s="31"/>
    </row>
    <row r="103" spans="1:6">
      <c r="A103" s="32" t="s">
        <v>164</v>
      </c>
      <c r="B103" s="33" t="s">
        <v>165</v>
      </c>
      <c r="C103" s="34">
        <v>43369000</v>
      </c>
      <c r="D103" s="34">
        <v>4764000</v>
      </c>
      <c r="E103" s="34">
        <v>90000</v>
      </c>
      <c r="F103" s="35">
        <v>38515000</v>
      </c>
    </row>
    <row r="104" spans="1:6" ht="12.75" customHeight="1">
      <c r="A104" s="27" t="s">
        <v>166</v>
      </c>
      <c r="B104" s="28" t="s">
        <v>167</v>
      </c>
      <c r="C104" s="41">
        <v>4000000</v>
      </c>
      <c r="D104" s="30">
        <v>1000000</v>
      </c>
      <c r="E104" s="30">
        <v>0</v>
      </c>
      <c r="F104" s="31">
        <v>3000000</v>
      </c>
    </row>
    <row r="105" spans="1:6" hidden="1">
      <c r="A105" s="43" t="s">
        <v>168</v>
      </c>
      <c r="B105" s="44" t="s">
        <v>169</v>
      </c>
      <c r="C105" s="41">
        <v>0</v>
      </c>
      <c r="D105" s="30">
        <v>0</v>
      </c>
      <c r="E105" s="30">
        <v>0</v>
      </c>
      <c r="F105" s="31">
        <v>0</v>
      </c>
    </row>
    <row r="106" spans="1:6" ht="25.5" hidden="1" customHeight="1">
      <c r="A106" s="27" t="s">
        <v>170</v>
      </c>
      <c r="B106" s="28" t="s">
        <v>171</v>
      </c>
      <c r="C106" s="41">
        <v>0</v>
      </c>
      <c r="D106" s="30">
        <v>0</v>
      </c>
      <c r="E106" s="30">
        <v>0</v>
      </c>
      <c r="F106" s="31">
        <v>0</v>
      </c>
    </row>
    <row r="107" spans="1:6" ht="25.5">
      <c r="A107" s="27" t="s">
        <v>172</v>
      </c>
      <c r="B107" s="28" t="s">
        <v>173</v>
      </c>
      <c r="C107" s="41">
        <v>8920000</v>
      </c>
      <c r="D107" s="30">
        <v>500000</v>
      </c>
      <c r="E107" s="30">
        <v>0</v>
      </c>
      <c r="F107" s="31">
        <v>8420000</v>
      </c>
    </row>
    <row r="108" spans="1:6">
      <c r="A108" s="27" t="s">
        <v>174</v>
      </c>
      <c r="B108" s="28" t="s">
        <v>175</v>
      </c>
      <c r="C108" s="41">
        <v>300000</v>
      </c>
      <c r="D108" s="30">
        <v>0</v>
      </c>
      <c r="E108" s="30">
        <v>0</v>
      </c>
      <c r="F108" s="31">
        <v>300000</v>
      </c>
    </row>
    <row r="109" spans="1:6" ht="25.5">
      <c r="A109" s="27" t="s">
        <v>176</v>
      </c>
      <c r="B109" s="28" t="s">
        <v>177</v>
      </c>
      <c r="C109" s="41">
        <v>2670000</v>
      </c>
      <c r="D109" s="30">
        <v>340000</v>
      </c>
      <c r="E109" s="30">
        <v>0</v>
      </c>
      <c r="F109" s="31">
        <v>2330000</v>
      </c>
    </row>
    <row r="110" spans="1:6" ht="26.25" customHeight="1">
      <c r="A110" s="27" t="s">
        <v>178</v>
      </c>
      <c r="B110" s="28" t="s">
        <v>179</v>
      </c>
      <c r="C110" s="41">
        <v>19380000</v>
      </c>
      <c r="D110" s="30">
        <v>710000</v>
      </c>
      <c r="E110" s="30">
        <v>0</v>
      </c>
      <c r="F110" s="31">
        <v>18670000</v>
      </c>
    </row>
    <row r="111" spans="1:6" ht="25.5">
      <c r="A111" s="27" t="s">
        <v>180</v>
      </c>
      <c r="B111" s="28" t="s">
        <v>181</v>
      </c>
      <c r="C111" s="41">
        <v>7175000</v>
      </c>
      <c r="D111" s="30">
        <v>1790000</v>
      </c>
      <c r="E111" s="30">
        <v>90000</v>
      </c>
      <c r="F111" s="31">
        <v>5295000</v>
      </c>
    </row>
    <row r="112" spans="1:6">
      <c r="A112" s="27" t="s">
        <v>182</v>
      </c>
      <c r="B112" s="28" t="s">
        <v>183</v>
      </c>
      <c r="C112" s="41">
        <v>924000</v>
      </c>
      <c r="D112" s="30">
        <v>424000</v>
      </c>
      <c r="E112" s="30">
        <v>0</v>
      </c>
      <c r="F112" s="31">
        <v>500000</v>
      </c>
    </row>
    <row r="113" spans="1:6" s="74" customFormat="1">
      <c r="A113" s="27"/>
      <c r="B113" s="28"/>
      <c r="C113" s="29"/>
      <c r="D113" s="30"/>
      <c r="E113" s="30"/>
      <c r="F113" s="31"/>
    </row>
    <row r="114" spans="1:6" ht="12.75" customHeight="1">
      <c r="A114" s="32" t="s">
        <v>184</v>
      </c>
      <c r="B114" s="33" t="s">
        <v>185</v>
      </c>
      <c r="C114" s="34">
        <v>175000</v>
      </c>
      <c r="D114" s="34">
        <v>0</v>
      </c>
      <c r="E114" s="34">
        <v>0</v>
      </c>
      <c r="F114" s="35">
        <v>175000</v>
      </c>
    </row>
    <row r="115" spans="1:6" ht="12.75" hidden="1" customHeight="1">
      <c r="A115" s="43" t="s">
        <v>186</v>
      </c>
      <c r="B115" s="44" t="s">
        <v>187</v>
      </c>
      <c r="C115" s="41">
        <v>0</v>
      </c>
      <c r="D115" s="30">
        <v>0</v>
      </c>
      <c r="E115" s="30"/>
      <c r="F115" s="31">
        <v>0</v>
      </c>
    </row>
    <row r="116" spans="1:6" ht="12.75" hidden="1" customHeight="1">
      <c r="A116" s="43" t="s">
        <v>188</v>
      </c>
      <c r="B116" s="44" t="s">
        <v>189</v>
      </c>
      <c r="C116" s="41">
        <v>0</v>
      </c>
      <c r="D116" s="30">
        <v>0</v>
      </c>
      <c r="E116" s="30"/>
      <c r="F116" s="31">
        <v>0</v>
      </c>
    </row>
    <row r="117" spans="1:6" hidden="1">
      <c r="A117" s="43" t="s">
        <v>190</v>
      </c>
      <c r="B117" s="44" t="s">
        <v>191</v>
      </c>
      <c r="C117" s="41">
        <v>0</v>
      </c>
      <c r="D117" s="30">
        <v>0</v>
      </c>
      <c r="E117" s="30"/>
      <c r="F117" s="31">
        <v>0</v>
      </c>
    </row>
    <row r="118" spans="1:6" ht="12.75" customHeight="1">
      <c r="A118" s="27" t="s">
        <v>192</v>
      </c>
      <c r="B118" s="28" t="s">
        <v>193</v>
      </c>
      <c r="C118" s="41">
        <v>175000</v>
      </c>
      <c r="D118" s="30">
        <v>0</v>
      </c>
      <c r="E118" s="30"/>
      <c r="F118" s="31">
        <v>175000</v>
      </c>
    </row>
    <row r="119" spans="1:6" s="74" customFormat="1" ht="12.75" customHeight="1">
      <c r="A119" s="27"/>
      <c r="B119" s="28"/>
      <c r="C119" s="29"/>
      <c r="D119" s="30"/>
      <c r="E119" s="30"/>
      <c r="F119" s="31"/>
    </row>
    <row r="120" spans="1:6" ht="12.75" hidden="1" customHeight="1">
      <c r="A120" s="32" t="s">
        <v>194</v>
      </c>
      <c r="B120" s="33" t="s">
        <v>195</v>
      </c>
      <c r="C120" s="41">
        <v>0</v>
      </c>
      <c r="D120" s="41">
        <v>0</v>
      </c>
      <c r="E120" s="41">
        <v>0</v>
      </c>
      <c r="F120" s="48">
        <v>0</v>
      </c>
    </row>
    <row r="121" spans="1:6" ht="12.75" hidden="1" customHeight="1">
      <c r="A121" s="43" t="s">
        <v>196</v>
      </c>
      <c r="B121" s="44" t="s">
        <v>197</v>
      </c>
      <c r="C121" s="41">
        <v>0</v>
      </c>
      <c r="D121" s="30">
        <v>0</v>
      </c>
      <c r="E121" s="30"/>
      <c r="F121" s="31">
        <v>0</v>
      </c>
    </row>
    <row r="122" spans="1:6" ht="12.75" hidden="1" customHeight="1">
      <c r="A122" s="43" t="s">
        <v>198</v>
      </c>
      <c r="B122" s="44" t="s">
        <v>199</v>
      </c>
      <c r="C122" s="41">
        <v>0</v>
      </c>
      <c r="D122" s="30">
        <v>0</v>
      </c>
      <c r="E122" s="30"/>
      <c r="F122" s="31">
        <v>0</v>
      </c>
    </row>
    <row r="123" spans="1:6" ht="12.75" hidden="1" customHeight="1">
      <c r="A123" s="43" t="s">
        <v>200</v>
      </c>
      <c r="B123" s="44" t="s">
        <v>201</v>
      </c>
      <c r="C123" s="41">
        <v>0</v>
      </c>
      <c r="D123" s="30">
        <v>0</v>
      </c>
      <c r="E123" s="30"/>
      <c r="F123" s="31">
        <v>0</v>
      </c>
    </row>
    <row r="124" spans="1:6" ht="12.75" hidden="1" customHeight="1">
      <c r="A124" s="43" t="s">
        <v>202</v>
      </c>
      <c r="B124" s="44" t="s">
        <v>203</v>
      </c>
      <c r="C124" s="41">
        <v>0</v>
      </c>
      <c r="D124" s="30">
        <v>0</v>
      </c>
      <c r="E124" s="30"/>
      <c r="F124" s="31">
        <v>0</v>
      </c>
    </row>
    <row r="125" spans="1:6" ht="12.75" hidden="1" customHeight="1">
      <c r="A125" s="43" t="s">
        <v>204</v>
      </c>
      <c r="B125" s="44" t="s">
        <v>205</v>
      </c>
      <c r="C125" s="41">
        <v>0</v>
      </c>
      <c r="D125" s="30">
        <v>0</v>
      </c>
      <c r="E125" s="30"/>
      <c r="F125" s="31">
        <v>0</v>
      </c>
    </row>
    <row r="126" spans="1:6" hidden="1">
      <c r="A126" s="27" t="s">
        <v>206</v>
      </c>
      <c r="B126" s="28" t="s">
        <v>207</v>
      </c>
      <c r="C126" s="41">
        <v>0</v>
      </c>
      <c r="D126" s="30">
        <v>0</v>
      </c>
      <c r="E126" s="30"/>
      <c r="F126" s="31">
        <v>0</v>
      </c>
    </row>
    <row r="127" spans="1:6" s="74" customFormat="1" hidden="1">
      <c r="A127" s="27"/>
      <c r="B127" s="28"/>
      <c r="C127" s="29"/>
      <c r="D127" s="30"/>
      <c r="E127" s="30"/>
      <c r="F127" s="31"/>
    </row>
    <row r="128" spans="1:6" ht="12" customHeight="1">
      <c r="A128" s="32">
        <v>2</v>
      </c>
      <c r="B128" s="33" t="s">
        <v>208</v>
      </c>
      <c r="C128" s="34">
        <v>15957775</v>
      </c>
      <c r="D128" s="34">
        <v>7887570</v>
      </c>
      <c r="E128" s="34">
        <v>95000</v>
      </c>
      <c r="F128" s="35">
        <v>7975205</v>
      </c>
    </row>
    <row r="129" spans="1:6" s="74" customFormat="1">
      <c r="A129" s="27"/>
      <c r="B129" s="28"/>
      <c r="C129" s="29"/>
      <c r="D129" s="30"/>
      <c r="E129" s="30"/>
      <c r="F129" s="31"/>
    </row>
    <row r="130" spans="1:6">
      <c r="A130" s="32" t="s">
        <v>209</v>
      </c>
      <c r="B130" s="33" t="s">
        <v>210</v>
      </c>
      <c r="C130" s="34">
        <v>2568000</v>
      </c>
      <c r="D130" s="34">
        <v>2168000</v>
      </c>
      <c r="E130" s="34">
        <v>0</v>
      </c>
      <c r="F130" s="35">
        <v>400000</v>
      </c>
    </row>
    <row r="131" spans="1:6" ht="12.75" hidden="1" customHeight="1">
      <c r="A131" s="27" t="s">
        <v>211</v>
      </c>
      <c r="B131" s="28" t="s">
        <v>212</v>
      </c>
      <c r="C131" s="41">
        <v>0</v>
      </c>
      <c r="D131" s="30">
        <v>0</v>
      </c>
      <c r="E131" s="30"/>
      <c r="F131" s="31">
        <v>0</v>
      </c>
    </row>
    <row r="132" spans="1:6" ht="12.75" hidden="1" customHeight="1">
      <c r="A132" s="27" t="s">
        <v>213</v>
      </c>
      <c r="B132" s="28" t="s">
        <v>214</v>
      </c>
      <c r="C132" s="41">
        <v>0</v>
      </c>
      <c r="D132" s="30">
        <v>0</v>
      </c>
      <c r="E132" s="30"/>
      <c r="F132" s="31">
        <v>0</v>
      </c>
    </row>
    <row r="133" spans="1:6" hidden="1">
      <c r="A133" s="43" t="s">
        <v>215</v>
      </c>
      <c r="B133" s="44" t="s">
        <v>216</v>
      </c>
      <c r="C133" s="41">
        <v>0</v>
      </c>
      <c r="D133" s="30">
        <v>0</v>
      </c>
      <c r="E133" s="30"/>
      <c r="F133" s="31">
        <v>0</v>
      </c>
    </row>
    <row r="134" spans="1:6" ht="12.75" customHeight="1">
      <c r="A134" s="27" t="s">
        <v>217</v>
      </c>
      <c r="B134" s="28" t="s">
        <v>218</v>
      </c>
      <c r="C134" s="41">
        <v>1568000</v>
      </c>
      <c r="D134" s="30">
        <v>1168000</v>
      </c>
      <c r="E134" s="30"/>
      <c r="F134" s="31">
        <v>400000</v>
      </c>
    </row>
    <row r="135" spans="1:6">
      <c r="A135" s="27" t="s">
        <v>219</v>
      </c>
      <c r="B135" s="28" t="s">
        <v>220</v>
      </c>
      <c r="C135" s="41">
        <v>1000000</v>
      </c>
      <c r="D135" s="30">
        <v>1000000</v>
      </c>
      <c r="E135" s="30"/>
      <c r="F135" s="31">
        <v>0</v>
      </c>
    </row>
    <row r="136" spans="1:6" s="74" customFormat="1">
      <c r="A136" s="27"/>
      <c r="B136" s="28"/>
      <c r="C136" s="29"/>
      <c r="D136" s="30"/>
      <c r="E136" s="30"/>
      <c r="F136" s="31"/>
    </row>
    <row r="137" spans="1:6" ht="12.75" hidden="1" customHeight="1">
      <c r="A137" s="32" t="s">
        <v>221</v>
      </c>
      <c r="B137" s="33" t="s">
        <v>222</v>
      </c>
      <c r="C137" s="34">
        <v>0</v>
      </c>
      <c r="D137" s="34">
        <v>0</v>
      </c>
      <c r="E137" s="34">
        <v>0</v>
      </c>
      <c r="F137" s="35">
        <v>0</v>
      </c>
    </row>
    <row r="138" spans="1:6" ht="12.75" hidden="1" customHeight="1">
      <c r="A138" s="43" t="s">
        <v>223</v>
      </c>
      <c r="B138" s="44" t="s">
        <v>224</v>
      </c>
      <c r="C138" s="41">
        <v>0</v>
      </c>
      <c r="D138" s="30">
        <v>0</v>
      </c>
      <c r="E138" s="30"/>
      <c r="F138" s="31">
        <v>0</v>
      </c>
    </row>
    <row r="139" spans="1:6" hidden="1">
      <c r="A139" s="27" t="s">
        <v>411</v>
      </c>
      <c r="B139" s="28" t="s">
        <v>226</v>
      </c>
      <c r="C139" s="41">
        <v>0</v>
      </c>
      <c r="D139" s="30">
        <v>0</v>
      </c>
      <c r="E139" s="30"/>
      <c r="F139" s="31">
        <v>0</v>
      </c>
    </row>
    <row r="140" spans="1:6" ht="12.75" hidden="1" customHeight="1">
      <c r="A140" s="27" t="s">
        <v>227</v>
      </c>
      <c r="B140" s="28" t="s">
        <v>228</v>
      </c>
      <c r="C140" s="41">
        <v>0</v>
      </c>
      <c r="D140" s="30">
        <v>0</v>
      </c>
      <c r="E140" s="30"/>
      <c r="F140" s="31">
        <v>0</v>
      </c>
    </row>
    <row r="141" spans="1:6" hidden="1">
      <c r="A141" s="43" t="s">
        <v>229</v>
      </c>
      <c r="B141" s="44" t="s">
        <v>230</v>
      </c>
      <c r="C141" s="41">
        <v>0</v>
      </c>
      <c r="D141" s="30">
        <v>0</v>
      </c>
      <c r="E141" s="30"/>
      <c r="F141" s="31">
        <v>0</v>
      </c>
    </row>
    <row r="142" spans="1:6" s="74" customFormat="1" ht="25.5" hidden="1" customHeight="1">
      <c r="A142" s="27"/>
      <c r="B142" s="49"/>
      <c r="C142" s="29"/>
      <c r="D142" s="30"/>
      <c r="E142" s="30"/>
      <c r="F142" s="31"/>
    </row>
    <row r="143" spans="1:6" ht="25.5">
      <c r="A143" s="32" t="s">
        <v>231</v>
      </c>
      <c r="B143" s="33" t="s">
        <v>232</v>
      </c>
      <c r="C143" s="34">
        <v>6800000</v>
      </c>
      <c r="D143" s="34">
        <v>0</v>
      </c>
      <c r="E143" s="34">
        <v>0</v>
      </c>
      <c r="F143" s="35">
        <v>6800000</v>
      </c>
    </row>
    <row r="144" spans="1:6" hidden="1">
      <c r="A144" s="27" t="s">
        <v>233</v>
      </c>
      <c r="B144" s="28" t="s">
        <v>234</v>
      </c>
      <c r="C144" s="41">
        <v>0</v>
      </c>
      <c r="D144" s="30">
        <v>0</v>
      </c>
      <c r="E144" s="30"/>
      <c r="F144" s="31">
        <v>0</v>
      </c>
    </row>
    <row r="145" spans="1:6" hidden="1">
      <c r="A145" s="27" t="s">
        <v>235</v>
      </c>
      <c r="B145" s="28" t="s">
        <v>236</v>
      </c>
      <c r="C145" s="41">
        <v>0</v>
      </c>
      <c r="D145" s="30">
        <v>0</v>
      </c>
      <c r="E145" s="30"/>
      <c r="F145" s="31">
        <v>0</v>
      </c>
    </row>
    <row r="146" spans="1:6" ht="25.5" hidden="1" customHeight="1">
      <c r="A146" s="27" t="s">
        <v>237</v>
      </c>
      <c r="B146" s="28" t="s">
        <v>238</v>
      </c>
      <c r="C146" s="41">
        <v>0</v>
      </c>
      <c r="D146" s="30">
        <v>0</v>
      </c>
      <c r="E146" s="30"/>
      <c r="F146" s="31">
        <v>0</v>
      </c>
    </row>
    <row r="147" spans="1:6" ht="25.5">
      <c r="A147" s="27" t="s">
        <v>239</v>
      </c>
      <c r="B147" s="28" t="s">
        <v>240</v>
      </c>
      <c r="C147" s="41">
        <v>3600000</v>
      </c>
      <c r="D147" s="30">
        <v>0</v>
      </c>
      <c r="E147" s="30"/>
      <c r="F147" s="31">
        <v>3600000</v>
      </c>
    </row>
    <row r="148" spans="1:6">
      <c r="A148" s="27" t="s">
        <v>241</v>
      </c>
      <c r="B148" s="28" t="s">
        <v>242</v>
      </c>
      <c r="C148" s="41">
        <v>1000000</v>
      </c>
      <c r="D148" s="30">
        <v>0</v>
      </c>
      <c r="E148" s="30"/>
      <c r="F148" s="31">
        <v>1000000</v>
      </c>
    </row>
    <row r="149" spans="1:6" hidden="1">
      <c r="A149" s="27" t="s">
        <v>243</v>
      </c>
      <c r="B149" s="28" t="s">
        <v>244</v>
      </c>
      <c r="C149" s="41">
        <v>0</v>
      </c>
      <c r="D149" s="30">
        <v>0</v>
      </c>
      <c r="E149" s="30"/>
      <c r="F149" s="31">
        <v>0</v>
      </c>
    </row>
    <row r="150" spans="1:6" ht="25.5">
      <c r="A150" s="27" t="s">
        <v>245</v>
      </c>
      <c r="B150" s="28" t="s">
        <v>246</v>
      </c>
      <c r="C150" s="41">
        <v>2200000</v>
      </c>
      <c r="D150" s="30">
        <v>0</v>
      </c>
      <c r="E150" s="30"/>
      <c r="F150" s="31">
        <v>2200000</v>
      </c>
    </row>
    <row r="151" spans="1:6" ht="15" customHeight="1">
      <c r="A151" s="27"/>
      <c r="B151" s="28"/>
      <c r="C151" s="29"/>
      <c r="D151" s="30"/>
      <c r="E151" s="30"/>
      <c r="F151" s="31"/>
    </row>
    <row r="152" spans="1:6">
      <c r="A152" s="32" t="s">
        <v>247</v>
      </c>
      <c r="B152" s="33" t="s">
        <v>248</v>
      </c>
      <c r="C152" s="34">
        <v>1310000</v>
      </c>
      <c r="D152" s="34">
        <v>560000</v>
      </c>
      <c r="E152" s="34">
        <v>0</v>
      </c>
      <c r="F152" s="35">
        <v>750000</v>
      </c>
    </row>
    <row r="153" spans="1:6">
      <c r="A153" s="27" t="s">
        <v>249</v>
      </c>
      <c r="B153" s="28" t="s">
        <v>250</v>
      </c>
      <c r="C153" s="41">
        <v>560000</v>
      </c>
      <c r="D153" s="30">
        <v>60000</v>
      </c>
      <c r="E153" s="30">
        <v>0</v>
      </c>
      <c r="F153" s="31">
        <v>500000</v>
      </c>
    </row>
    <row r="154" spans="1:6" ht="12.75" customHeight="1">
      <c r="A154" s="27" t="s">
        <v>251</v>
      </c>
      <c r="B154" s="28" t="s">
        <v>252</v>
      </c>
      <c r="C154" s="41">
        <v>750000</v>
      </c>
      <c r="D154" s="30">
        <v>500000</v>
      </c>
      <c r="E154" s="30">
        <v>0</v>
      </c>
      <c r="F154" s="31">
        <v>250000</v>
      </c>
    </row>
    <row r="155" spans="1:6" ht="12.75" customHeight="1">
      <c r="A155" s="43"/>
      <c r="B155" s="44"/>
      <c r="C155" s="29"/>
      <c r="D155" s="30"/>
      <c r="E155" s="30"/>
      <c r="F155" s="31"/>
    </row>
    <row r="156" spans="1:6" ht="12.75" hidden="1" customHeight="1">
      <c r="A156" s="32">
        <v>2.0499999999999998</v>
      </c>
      <c r="B156" s="33" t="s">
        <v>253</v>
      </c>
      <c r="C156" s="41">
        <v>0</v>
      </c>
      <c r="D156" s="41">
        <v>0</v>
      </c>
      <c r="E156" s="41">
        <v>0</v>
      </c>
      <c r="F156" s="48">
        <v>0</v>
      </c>
    </row>
    <row r="157" spans="1:6" ht="12.75" hidden="1" customHeight="1">
      <c r="A157" s="43" t="s">
        <v>254</v>
      </c>
      <c r="B157" s="44" t="s">
        <v>255</v>
      </c>
      <c r="C157" s="41">
        <v>0</v>
      </c>
      <c r="D157" s="30">
        <v>0</v>
      </c>
      <c r="E157" s="30">
        <v>0</v>
      </c>
      <c r="F157" s="31">
        <v>0</v>
      </c>
    </row>
    <row r="158" spans="1:6" ht="12.75" hidden="1" customHeight="1">
      <c r="A158" s="43" t="s">
        <v>256</v>
      </c>
      <c r="B158" s="44" t="s">
        <v>257</v>
      </c>
      <c r="C158" s="41">
        <v>0</v>
      </c>
      <c r="D158" s="30">
        <v>0</v>
      </c>
      <c r="E158" s="30">
        <v>0</v>
      </c>
      <c r="F158" s="31">
        <v>0</v>
      </c>
    </row>
    <row r="159" spans="1:6" ht="12.75" hidden="1" customHeight="1">
      <c r="A159" s="43" t="s">
        <v>258</v>
      </c>
      <c r="B159" s="44" t="s">
        <v>259</v>
      </c>
      <c r="C159" s="41">
        <v>0</v>
      </c>
      <c r="D159" s="30">
        <v>0</v>
      </c>
      <c r="E159" s="30">
        <v>0</v>
      </c>
      <c r="F159" s="31">
        <v>0</v>
      </c>
    </row>
    <row r="160" spans="1:6" ht="12.75" hidden="1" customHeight="1">
      <c r="A160" s="43" t="s">
        <v>260</v>
      </c>
      <c r="B160" s="44" t="s">
        <v>261</v>
      </c>
      <c r="C160" s="41">
        <v>0</v>
      </c>
      <c r="D160" s="30">
        <v>0</v>
      </c>
      <c r="E160" s="30">
        <v>0</v>
      </c>
      <c r="F160" s="31">
        <v>0</v>
      </c>
    </row>
    <row r="161" spans="1:6" s="74" customFormat="1" ht="12.75" hidden="1" customHeight="1">
      <c r="A161" s="27"/>
      <c r="B161" s="28"/>
      <c r="C161" s="29"/>
      <c r="D161" s="30"/>
      <c r="E161" s="30"/>
      <c r="F161" s="31"/>
    </row>
    <row r="162" spans="1:6">
      <c r="A162" s="32" t="s">
        <v>262</v>
      </c>
      <c r="B162" s="33" t="s">
        <v>263</v>
      </c>
      <c r="C162" s="34">
        <v>5279775</v>
      </c>
      <c r="D162" s="34">
        <v>5159570</v>
      </c>
      <c r="E162" s="34">
        <v>95000</v>
      </c>
      <c r="F162" s="35">
        <v>25205</v>
      </c>
    </row>
    <row r="163" spans="1:6">
      <c r="A163" s="27" t="s">
        <v>264</v>
      </c>
      <c r="B163" s="28" t="s">
        <v>265</v>
      </c>
      <c r="C163" s="41">
        <v>1003775</v>
      </c>
      <c r="D163" s="30">
        <v>978570</v>
      </c>
      <c r="E163" s="30"/>
      <c r="F163" s="31">
        <v>25205</v>
      </c>
    </row>
    <row r="164" spans="1:6" ht="25.5" hidden="1">
      <c r="A164" s="27" t="s">
        <v>266</v>
      </c>
      <c r="B164" s="28" t="s">
        <v>267</v>
      </c>
      <c r="C164" s="41">
        <v>0</v>
      </c>
      <c r="D164" s="30">
        <v>0</v>
      </c>
      <c r="E164" s="30"/>
      <c r="F164" s="31">
        <v>0</v>
      </c>
    </row>
    <row r="165" spans="1:6">
      <c r="A165" s="27" t="s">
        <v>268</v>
      </c>
      <c r="B165" s="28" t="s">
        <v>269</v>
      </c>
      <c r="C165" s="41">
        <v>3321000</v>
      </c>
      <c r="D165" s="30">
        <v>3321000</v>
      </c>
      <c r="E165" s="30"/>
      <c r="F165" s="31">
        <v>0</v>
      </c>
    </row>
    <row r="166" spans="1:6">
      <c r="A166" s="27" t="s">
        <v>270</v>
      </c>
      <c r="B166" s="28" t="s">
        <v>271</v>
      </c>
      <c r="C166" s="41">
        <v>860000</v>
      </c>
      <c r="D166" s="30">
        <v>860000</v>
      </c>
      <c r="E166" s="30"/>
      <c r="F166" s="31">
        <v>0</v>
      </c>
    </row>
    <row r="167" spans="1:6" hidden="1">
      <c r="A167" s="27" t="s">
        <v>272</v>
      </c>
      <c r="B167" s="28" t="s">
        <v>273</v>
      </c>
      <c r="C167" s="41">
        <v>0</v>
      </c>
      <c r="D167" s="30">
        <v>0</v>
      </c>
      <c r="E167" s="30"/>
      <c r="F167" s="31">
        <v>0</v>
      </c>
    </row>
    <row r="168" spans="1:6" hidden="1">
      <c r="A168" s="27" t="s">
        <v>274</v>
      </c>
      <c r="B168" s="28" t="s">
        <v>275</v>
      </c>
      <c r="C168" s="41">
        <v>0</v>
      </c>
      <c r="D168" s="30">
        <v>0</v>
      </c>
      <c r="E168" s="30"/>
      <c r="F168" s="31">
        <v>0</v>
      </c>
    </row>
    <row r="169" spans="1:6">
      <c r="A169" s="27" t="s">
        <v>276</v>
      </c>
      <c r="B169" s="28" t="s">
        <v>277</v>
      </c>
      <c r="C169" s="41">
        <v>95000</v>
      </c>
      <c r="D169" s="30">
        <v>0</v>
      </c>
      <c r="E169" s="30">
        <v>95000</v>
      </c>
      <c r="F169" s="31">
        <v>0</v>
      </c>
    </row>
    <row r="170" spans="1:6" hidden="1">
      <c r="A170" s="27" t="s">
        <v>278</v>
      </c>
      <c r="B170" s="28" t="s">
        <v>279</v>
      </c>
      <c r="C170" s="41">
        <v>0</v>
      </c>
      <c r="D170" s="30">
        <v>0</v>
      </c>
      <c r="E170" s="30"/>
      <c r="F170" s="31">
        <v>0</v>
      </c>
    </row>
    <row r="171" spans="1:6" s="74" customFormat="1">
      <c r="A171" s="27"/>
      <c r="B171" s="28"/>
      <c r="C171" s="29"/>
      <c r="D171" s="30"/>
      <c r="E171" s="30"/>
      <c r="F171" s="31"/>
    </row>
    <row r="172" spans="1:6">
      <c r="A172" s="32">
        <v>5</v>
      </c>
      <c r="B172" s="33" t="s">
        <v>280</v>
      </c>
      <c r="C172" s="34">
        <v>84790000</v>
      </c>
      <c r="D172" s="34">
        <v>7896000</v>
      </c>
      <c r="E172" s="34">
        <v>39760000</v>
      </c>
      <c r="F172" s="35">
        <v>37134000</v>
      </c>
    </row>
    <row r="173" spans="1:6" s="74" customFormat="1">
      <c r="A173" s="27"/>
      <c r="B173" s="28"/>
      <c r="C173" s="29"/>
      <c r="D173" s="30"/>
      <c r="E173" s="30"/>
      <c r="F173" s="31"/>
    </row>
    <row r="174" spans="1:6" ht="12.75" customHeight="1">
      <c r="A174" s="32" t="s">
        <v>281</v>
      </c>
      <c r="B174" s="33" t="s">
        <v>282</v>
      </c>
      <c r="C174" s="34">
        <v>64890000</v>
      </c>
      <c r="D174" s="34">
        <v>7896000</v>
      </c>
      <c r="E174" s="34">
        <v>39760000</v>
      </c>
      <c r="F174" s="35">
        <v>17234000</v>
      </c>
    </row>
    <row r="175" spans="1:6" ht="12.75" hidden="1" customHeight="1">
      <c r="A175" s="43" t="s">
        <v>283</v>
      </c>
      <c r="B175" s="44" t="s">
        <v>284</v>
      </c>
      <c r="C175" s="41">
        <v>0</v>
      </c>
      <c r="D175" s="30">
        <v>0</v>
      </c>
      <c r="E175" s="30"/>
      <c r="F175" s="31">
        <v>0</v>
      </c>
    </row>
    <row r="176" spans="1:6">
      <c r="A176" s="43" t="s">
        <v>285</v>
      </c>
      <c r="B176" s="44" t="s">
        <v>286</v>
      </c>
      <c r="C176" s="41">
        <v>410000</v>
      </c>
      <c r="D176" s="30">
        <v>410000</v>
      </c>
      <c r="E176" s="30"/>
      <c r="F176" s="31">
        <v>0</v>
      </c>
    </row>
    <row r="177" spans="1:6">
      <c r="A177" s="27" t="s">
        <v>287</v>
      </c>
      <c r="B177" s="28" t="s">
        <v>288</v>
      </c>
      <c r="C177" s="41">
        <v>2120000</v>
      </c>
      <c r="D177" s="30">
        <v>1660000</v>
      </c>
      <c r="E177" s="30">
        <v>250000</v>
      </c>
      <c r="F177" s="31">
        <v>210000</v>
      </c>
    </row>
    <row r="178" spans="1:6">
      <c r="A178" s="27" t="s">
        <v>289</v>
      </c>
      <c r="B178" s="28" t="s">
        <v>290</v>
      </c>
      <c r="C178" s="41">
        <v>2270000</v>
      </c>
      <c r="D178" s="30">
        <v>926000</v>
      </c>
      <c r="E178" s="30">
        <v>800000</v>
      </c>
      <c r="F178" s="31">
        <v>544000</v>
      </c>
    </row>
    <row r="179" spans="1:6" ht="12.75" customHeight="1">
      <c r="A179" s="27" t="s">
        <v>291</v>
      </c>
      <c r="B179" s="28" t="s">
        <v>292</v>
      </c>
      <c r="C179" s="41">
        <v>51590000</v>
      </c>
      <c r="D179" s="30">
        <v>3500000</v>
      </c>
      <c r="E179" s="30">
        <v>31610000</v>
      </c>
      <c r="F179" s="31">
        <v>16480000</v>
      </c>
    </row>
    <row r="180" spans="1:6" ht="25.5" customHeight="1">
      <c r="A180" s="43" t="s">
        <v>293</v>
      </c>
      <c r="B180" s="44" t="s">
        <v>294</v>
      </c>
      <c r="C180" s="41">
        <v>150000</v>
      </c>
      <c r="D180" s="30">
        <v>150000</v>
      </c>
      <c r="E180" s="30">
        <v>0</v>
      </c>
      <c r="F180" s="31">
        <v>0</v>
      </c>
    </row>
    <row r="181" spans="1:6" hidden="1">
      <c r="A181" s="27" t="s">
        <v>295</v>
      </c>
      <c r="B181" s="28" t="s">
        <v>296</v>
      </c>
      <c r="C181" s="41">
        <v>0</v>
      </c>
      <c r="D181" s="30">
        <v>0</v>
      </c>
      <c r="E181" s="30">
        <v>0</v>
      </c>
      <c r="F181" s="31">
        <v>0</v>
      </c>
    </row>
    <row r="182" spans="1:6">
      <c r="A182" s="27" t="s">
        <v>297</v>
      </c>
      <c r="B182" s="28" t="s">
        <v>298</v>
      </c>
      <c r="C182" s="41">
        <v>8350000</v>
      </c>
      <c r="D182" s="30">
        <v>1250000</v>
      </c>
      <c r="E182" s="30">
        <v>7100000</v>
      </c>
      <c r="F182" s="31">
        <v>0</v>
      </c>
    </row>
    <row r="183" spans="1:6" ht="12.75" customHeight="1">
      <c r="A183" s="27"/>
      <c r="B183" s="28"/>
      <c r="C183" s="29"/>
      <c r="D183" s="30"/>
      <c r="E183" s="30"/>
      <c r="F183" s="31"/>
    </row>
    <row r="184" spans="1:6" ht="12.75" hidden="1" customHeight="1">
      <c r="A184" s="32">
        <v>5.0199999999999996</v>
      </c>
      <c r="B184" s="33" t="s">
        <v>299</v>
      </c>
      <c r="C184" s="34">
        <v>0</v>
      </c>
      <c r="D184" s="34">
        <v>0</v>
      </c>
      <c r="E184" s="34">
        <v>0</v>
      </c>
      <c r="F184" s="35">
        <v>0</v>
      </c>
    </row>
    <row r="185" spans="1:6" ht="12.75" hidden="1" customHeight="1">
      <c r="A185" s="43" t="s">
        <v>300</v>
      </c>
      <c r="B185" s="44" t="s">
        <v>301</v>
      </c>
      <c r="C185" s="41">
        <v>0</v>
      </c>
      <c r="D185" s="30">
        <v>0</v>
      </c>
      <c r="E185" s="30">
        <v>0</v>
      </c>
      <c r="F185" s="31">
        <v>0</v>
      </c>
    </row>
    <row r="186" spans="1:6" ht="12.75" hidden="1" customHeight="1">
      <c r="A186" s="43" t="s">
        <v>302</v>
      </c>
      <c r="B186" s="44" t="s">
        <v>303</v>
      </c>
      <c r="C186" s="41">
        <v>0</v>
      </c>
      <c r="D186" s="30">
        <v>0</v>
      </c>
      <c r="E186" s="30">
        <v>0</v>
      </c>
      <c r="F186" s="31">
        <v>0</v>
      </c>
    </row>
    <row r="187" spans="1:6" ht="12.75" hidden="1" customHeight="1">
      <c r="A187" s="43" t="s">
        <v>304</v>
      </c>
      <c r="B187" s="44" t="s">
        <v>305</v>
      </c>
      <c r="C187" s="41">
        <v>0</v>
      </c>
      <c r="D187" s="30">
        <v>0</v>
      </c>
      <c r="E187" s="30">
        <v>0</v>
      </c>
      <c r="F187" s="31">
        <v>0</v>
      </c>
    </row>
    <row r="188" spans="1:6" ht="12.75" hidden="1" customHeight="1">
      <c r="A188" s="43" t="s">
        <v>306</v>
      </c>
      <c r="B188" s="44" t="s">
        <v>307</v>
      </c>
      <c r="C188" s="41">
        <v>0</v>
      </c>
      <c r="D188" s="30">
        <v>0</v>
      </c>
      <c r="E188" s="30">
        <v>0</v>
      </c>
      <c r="F188" s="31">
        <v>0</v>
      </c>
    </row>
    <row r="189" spans="1:6" ht="12.75" hidden="1" customHeight="1">
      <c r="A189" s="43" t="s">
        <v>308</v>
      </c>
      <c r="B189" s="44" t="s">
        <v>309</v>
      </c>
      <c r="C189" s="41">
        <v>0</v>
      </c>
      <c r="D189" s="30">
        <v>0</v>
      </c>
      <c r="E189" s="30">
        <v>0</v>
      </c>
      <c r="F189" s="31">
        <v>0</v>
      </c>
    </row>
    <row r="190" spans="1:6" ht="12.75" hidden="1" customHeight="1">
      <c r="A190" s="43" t="s">
        <v>310</v>
      </c>
      <c r="B190" s="44" t="s">
        <v>311</v>
      </c>
      <c r="C190" s="41">
        <v>0</v>
      </c>
      <c r="D190" s="30">
        <v>0</v>
      </c>
      <c r="E190" s="30">
        <v>0</v>
      </c>
      <c r="F190" s="31">
        <v>0</v>
      </c>
    </row>
    <row r="191" spans="1:6" ht="12.75" hidden="1" customHeight="1">
      <c r="A191" s="43" t="s">
        <v>312</v>
      </c>
      <c r="B191" s="44" t="s">
        <v>313</v>
      </c>
      <c r="C191" s="41">
        <v>0</v>
      </c>
      <c r="D191" s="30">
        <v>0</v>
      </c>
      <c r="E191" s="30">
        <v>0</v>
      </c>
      <c r="F191" s="31">
        <v>0</v>
      </c>
    </row>
    <row r="192" spans="1:6" ht="12.75" hidden="1" customHeight="1">
      <c r="A192" s="43" t="s">
        <v>314</v>
      </c>
      <c r="B192" s="44" t="s">
        <v>315</v>
      </c>
      <c r="C192" s="41">
        <v>0</v>
      </c>
      <c r="D192" s="30">
        <v>0</v>
      </c>
      <c r="E192" s="30">
        <v>0</v>
      </c>
      <c r="F192" s="31">
        <v>0</v>
      </c>
    </row>
    <row r="193" spans="1:6" s="74" customFormat="1" ht="12.75" hidden="1" customHeight="1">
      <c r="A193" s="43"/>
      <c r="B193" s="44"/>
      <c r="C193" s="29"/>
      <c r="D193" s="30"/>
      <c r="E193" s="30"/>
      <c r="F193" s="31"/>
    </row>
    <row r="194" spans="1:6" ht="12.75" hidden="1" customHeight="1">
      <c r="A194" s="32">
        <v>5.03</v>
      </c>
      <c r="B194" s="33" t="s">
        <v>316</v>
      </c>
      <c r="C194" s="41">
        <v>0</v>
      </c>
      <c r="D194" s="41">
        <v>0</v>
      </c>
      <c r="E194" s="41">
        <v>0</v>
      </c>
      <c r="F194" s="48">
        <v>0</v>
      </c>
    </row>
    <row r="195" spans="1:6" ht="12.75" hidden="1" customHeight="1">
      <c r="A195" s="43" t="s">
        <v>317</v>
      </c>
      <c r="B195" s="44" t="s">
        <v>318</v>
      </c>
      <c r="C195" s="41">
        <v>0</v>
      </c>
      <c r="D195" s="30">
        <v>0</v>
      </c>
      <c r="E195" s="30">
        <v>0</v>
      </c>
      <c r="F195" s="31">
        <v>0</v>
      </c>
    </row>
    <row r="196" spans="1:6" ht="12.75" hidden="1" customHeight="1">
      <c r="A196" s="43" t="s">
        <v>319</v>
      </c>
      <c r="B196" s="44" t="s">
        <v>320</v>
      </c>
      <c r="C196" s="41">
        <v>0</v>
      </c>
      <c r="D196" s="30">
        <v>0</v>
      </c>
      <c r="E196" s="30">
        <v>0</v>
      </c>
      <c r="F196" s="31">
        <v>0</v>
      </c>
    </row>
    <row r="197" spans="1:6" ht="12.75" hidden="1" customHeight="1">
      <c r="A197" s="43" t="s">
        <v>321</v>
      </c>
      <c r="B197" s="44" t="s">
        <v>322</v>
      </c>
      <c r="C197" s="41">
        <v>0</v>
      </c>
      <c r="D197" s="30">
        <v>0</v>
      </c>
      <c r="E197" s="30">
        <v>0</v>
      </c>
      <c r="F197" s="31">
        <v>0</v>
      </c>
    </row>
    <row r="198" spans="1:6" s="74" customFormat="1" ht="12.75" hidden="1" customHeight="1">
      <c r="A198" s="27"/>
      <c r="B198" s="28"/>
      <c r="C198" s="29"/>
      <c r="D198" s="30"/>
      <c r="E198" s="30"/>
      <c r="F198" s="31"/>
    </row>
    <row r="199" spans="1:6" ht="12.75" customHeight="1">
      <c r="A199" s="32" t="s">
        <v>323</v>
      </c>
      <c r="B199" s="33" t="s">
        <v>324</v>
      </c>
      <c r="C199" s="34">
        <v>19900000</v>
      </c>
      <c r="D199" s="34">
        <v>0</v>
      </c>
      <c r="E199" s="34">
        <v>0</v>
      </c>
      <c r="F199" s="35">
        <v>19900000</v>
      </c>
    </row>
    <row r="200" spans="1:6" ht="12.75" hidden="1" customHeight="1">
      <c r="A200" s="43" t="s">
        <v>325</v>
      </c>
      <c r="B200" s="44" t="s">
        <v>326</v>
      </c>
      <c r="C200" s="41">
        <v>0</v>
      </c>
      <c r="D200" s="30">
        <v>0</v>
      </c>
      <c r="E200" s="30">
        <v>0</v>
      </c>
      <c r="F200" s="31">
        <v>0</v>
      </c>
    </row>
    <row r="201" spans="1:6" ht="12.75" hidden="1" customHeight="1">
      <c r="A201" s="27" t="s">
        <v>327</v>
      </c>
      <c r="B201" s="28" t="s">
        <v>328</v>
      </c>
      <c r="C201" s="41">
        <v>0</v>
      </c>
      <c r="D201" s="30">
        <v>0</v>
      </c>
      <c r="E201" s="30">
        <v>0</v>
      </c>
      <c r="F201" s="31">
        <v>0</v>
      </c>
    </row>
    <row r="202" spans="1:6" ht="12.75" customHeight="1">
      <c r="A202" s="43" t="s">
        <v>329</v>
      </c>
      <c r="B202" s="44" t="s">
        <v>330</v>
      </c>
      <c r="C202" s="41">
        <v>19900000</v>
      </c>
      <c r="D202" s="30">
        <v>0</v>
      </c>
      <c r="E202" s="30">
        <v>0</v>
      </c>
      <c r="F202" s="31">
        <v>19900000</v>
      </c>
    </row>
    <row r="203" spans="1:6" hidden="1">
      <c r="A203" s="27" t="s">
        <v>331</v>
      </c>
      <c r="B203" s="28" t="s">
        <v>332</v>
      </c>
      <c r="C203" s="41">
        <v>0</v>
      </c>
      <c r="D203" s="30">
        <v>0</v>
      </c>
      <c r="E203" s="30">
        <v>0</v>
      </c>
      <c r="F203" s="31">
        <v>0</v>
      </c>
    </row>
    <row r="204" spans="1:6" s="74" customFormat="1">
      <c r="A204" s="27"/>
      <c r="B204" s="28"/>
      <c r="C204" s="29"/>
      <c r="D204" s="30"/>
      <c r="E204" s="30"/>
      <c r="F204" s="31"/>
    </row>
    <row r="205" spans="1:6" ht="13.5" customHeight="1">
      <c r="A205" s="32">
        <v>6</v>
      </c>
      <c r="B205" s="33" t="s">
        <v>333</v>
      </c>
      <c r="C205" s="34">
        <v>1240700</v>
      </c>
      <c r="D205" s="34">
        <v>0</v>
      </c>
      <c r="E205" s="34">
        <v>1090700</v>
      </c>
      <c r="F205" s="35">
        <v>150000</v>
      </c>
    </row>
    <row r="206" spans="1:6" s="74" customFormat="1" ht="16.5" customHeight="1">
      <c r="A206" s="27"/>
      <c r="B206" s="28"/>
      <c r="C206" s="29"/>
      <c r="D206" s="30"/>
      <c r="E206" s="30"/>
      <c r="F206" s="31"/>
    </row>
    <row r="207" spans="1:6" ht="12.75" hidden="1" customHeight="1">
      <c r="A207" s="32" t="s">
        <v>334</v>
      </c>
      <c r="B207" s="33" t="s">
        <v>335</v>
      </c>
      <c r="C207" s="41">
        <v>0</v>
      </c>
      <c r="D207" s="41">
        <v>0</v>
      </c>
      <c r="E207" s="41">
        <v>0</v>
      </c>
      <c r="F207" s="48">
        <v>0</v>
      </c>
    </row>
    <row r="208" spans="1:6" ht="12.75" hidden="1" customHeight="1">
      <c r="A208" s="43" t="s">
        <v>336</v>
      </c>
      <c r="B208" s="44" t="s">
        <v>337</v>
      </c>
      <c r="C208" s="41">
        <v>0</v>
      </c>
      <c r="D208" s="30">
        <v>0</v>
      </c>
      <c r="E208" s="30">
        <v>0</v>
      </c>
      <c r="F208" s="31">
        <v>0</v>
      </c>
    </row>
    <row r="209" spans="1:6" ht="12.75" hidden="1" customHeight="1">
      <c r="A209" s="27" t="s">
        <v>338</v>
      </c>
      <c r="B209" s="28" t="s">
        <v>339</v>
      </c>
      <c r="C209" s="41">
        <v>0</v>
      </c>
      <c r="D209" s="30">
        <v>0</v>
      </c>
      <c r="E209" s="30">
        <v>0</v>
      </c>
      <c r="F209" s="31">
        <v>0</v>
      </c>
    </row>
    <row r="210" spans="1:6" ht="12.75" hidden="1" customHeight="1">
      <c r="A210" s="27" t="s">
        <v>340</v>
      </c>
      <c r="B210" s="28" t="s">
        <v>341</v>
      </c>
      <c r="C210" s="41">
        <v>0</v>
      </c>
      <c r="D210" s="30">
        <v>0</v>
      </c>
      <c r="E210" s="30">
        <v>0</v>
      </c>
      <c r="F210" s="31">
        <v>0</v>
      </c>
    </row>
    <row r="211" spans="1:6" ht="12.75" hidden="1" customHeight="1">
      <c r="A211" s="43" t="s">
        <v>342</v>
      </c>
      <c r="B211" s="44" t="s">
        <v>343</v>
      </c>
      <c r="C211" s="41">
        <v>0</v>
      </c>
      <c r="D211" s="30">
        <v>0</v>
      </c>
      <c r="E211" s="30">
        <v>0</v>
      </c>
      <c r="F211" s="31">
        <v>0</v>
      </c>
    </row>
    <row r="212" spans="1:6" ht="12.75" hidden="1" customHeight="1">
      <c r="A212" s="43" t="s">
        <v>344</v>
      </c>
      <c r="B212" s="44" t="s">
        <v>345</v>
      </c>
      <c r="C212" s="41">
        <v>0</v>
      </c>
      <c r="D212" s="30">
        <v>0</v>
      </c>
      <c r="E212" s="30">
        <v>0</v>
      </c>
      <c r="F212" s="31">
        <v>0</v>
      </c>
    </row>
    <row r="213" spans="1:6" ht="12.75" hidden="1" customHeight="1">
      <c r="A213" s="43" t="s">
        <v>346</v>
      </c>
      <c r="B213" s="44" t="s">
        <v>347</v>
      </c>
      <c r="C213" s="41">
        <v>0</v>
      </c>
      <c r="D213" s="30">
        <v>0</v>
      </c>
      <c r="E213" s="30">
        <v>0</v>
      </c>
      <c r="F213" s="31">
        <v>0</v>
      </c>
    </row>
    <row r="214" spans="1:6" ht="12.75" hidden="1" customHeight="1">
      <c r="A214" s="43" t="s">
        <v>348</v>
      </c>
      <c r="B214" s="44" t="s">
        <v>349</v>
      </c>
      <c r="C214" s="41">
        <v>0</v>
      </c>
      <c r="D214" s="30">
        <v>0</v>
      </c>
      <c r="E214" s="30">
        <v>0</v>
      </c>
      <c r="F214" s="31">
        <v>0</v>
      </c>
    </row>
    <row r="215" spans="1:6" ht="12.75" hidden="1" customHeight="1">
      <c r="A215" s="43" t="s">
        <v>350</v>
      </c>
      <c r="B215" s="44" t="s">
        <v>351</v>
      </c>
      <c r="C215" s="41">
        <v>0</v>
      </c>
      <c r="D215" s="30">
        <v>0</v>
      </c>
      <c r="E215" s="30">
        <v>0</v>
      </c>
      <c r="F215" s="31">
        <v>0</v>
      </c>
    </row>
    <row r="216" spans="1:6" ht="12.75" hidden="1" customHeight="1">
      <c r="A216" s="43" t="s">
        <v>352</v>
      </c>
      <c r="B216" s="44" t="s">
        <v>353</v>
      </c>
      <c r="C216" s="41">
        <v>0</v>
      </c>
      <c r="D216" s="30">
        <v>0</v>
      </c>
      <c r="E216" s="30">
        <v>0</v>
      </c>
      <c r="F216" s="31">
        <v>0</v>
      </c>
    </row>
    <row r="217" spans="1:6" s="74" customFormat="1" ht="12.75" hidden="1" customHeight="1">
      <c r="A217" s="27"/>
      <c r="B217" s="28"/>
      <c r="C217" s="29"/>
      <c r="D217" s="30"/>
      <c r="E217" s="30"/>
      <c r="F217" s="31"/>
    </row>
    <row r="218" spans="1:6" ht="12.75" customHeight="1">
      <c r="A218" s="32">
        <v>6.02</v>
      </c>
      <c r="B218" s="33" t="s">
        <v>354</v>
      </c>
      <c r="C218" s="34">
        <v>350000</v>
      </c>
      <c r="D218" s="34">
        <v>0</v>
      </c>
      <c r="E218" s="34">
        <v>350000</v>
      </c>
      <c r="F218" s="35">
        <v>0</v>
      </c>
    </row>
    <row r="219" spans="1:6" ht="12.75" hidden="1" customHeight="1">
      <c r="A219" s="43" t="s">
        <v>355</v>
      </c>
      <c r="B219" s="44" t="s">
        <v>356</v>
      </c>
      <c r="C219" s="41">
        <v>0</v>
      </c>
      <c r="D219" s="30">
        <v>0</v>
      </c>
      <c r="E219" s="30">
        <v>0</v>
      </c>
      <c r="F219" s="31">
        <v>0</v>
      </c>
    </row>
    <row r="220" spans="1:6" ht="12.75" hidden="1" customHeight="1">
      <c r="A220" s="43" t="s">
        <v>357</v>
      </c>
      <c r="B220" s="44" t="s">
        <v>358</v>
      </c>
      <c r="C220" s="41">
        <v>0</v>
      </c>
      <c r="D220" s="30">
        <v>0</v>
      </c>
      <c r="E220" s="30">
        <v>0</v>
      </c>
      <c r="F220" s="31">
        <v>0</v>
      </c>
    </row>
    <row r="221" spans="1:6" ht="12.75" hidden="1" customHeight="1">
      <c r="A221" s="43" t="s">
        <v>359</v>
      </c>
      <c r="B221" s="44" t="s">
        <v>360</v>
      </c>
      <c r="C221" s="41">
        <v>0</v>
      </c>
      <c r="D221" s="30">
        <v>0</v>
      </c>
      <c r="E221" s="30">
        <v>0</v>
      </c>
      <c r="F221" s="31">
        <v>0</v>
      </c>
    </row>
    <row r="222" spans="1:6" ht="12.75" customHeight="1">
      <c r="A222" s="76" t="s">
        <v>361</v>
      </c>
      <c r="B222" s="77" t="s">
        <v>362</v>
      </c>
      <c r="C222" s="78">
        <v>350000</v>
      </c>
      <c r="D222" s="79">
        <v>0</v>
      </c>
      <c r="E222" s="79">
        <v>350000</v>
      </c>
      <c r="F222" s="80">
        <v>0</v>
      </c>
    </row>
    <row r="223" spans="1:6" s="74" customFormat="1" ht="12.75" customHeight="1">
      <c r="A223" s="43"/>
      <c r="B223" s="44"/>
      <c r="C223" s="29"/>
      <c r="D223" s="30"/>
      <c r="E223" s="30"/>
      <c r="F223" s="31"/>
    </row>
    <row r="224" spans="1:6" ht="12.75" hidden="1" customHeight="1">
      <c r="A224" s="32">
        <v>6.03</v>
      </c>
      <c r="B224" s="33" t="s">
        <v>363</v>
      </c>
      <c r="C224" s="41">
        <v>0</v>
      </c>
      <c r="D224" s="41">
        <v>0</v>
      </c>
      <c r="E224" s="41">
        <v>0</v>
      </c>
      <c r="F224" s="48">
        <v>0</v>
      </c>
    </row>
    <row r="225" spans="1:6" ht="12.75" hidden="1" customHeight="1">
      <c r="A225" s="43" t="s">
        <v>364</v>
      </c>
      <c r="B225" s="44" t="s">
        <v>365</v>
      </c>
      <c r="C225" s="41">
        <v>0</v>
      </c>
      <c r="D225" s="30">
        <v>0</v>
      </c>
      <c r="E225" s="30">
        <v>0</v>
      </c>
      <c r="F225" s="31">
        <v>0</v>
      </c>
    </row>
    <row r="226" spans="1:6" ht="12.75" hidden="1" customHeight="1">
      <c r="A226" s="43" t="s">
        <v>366</v>
      </c>
      <c r="B226" s="44" t="s">
        <v>367</v>
      </c>
      <c r="C226" s="41">
        <v>0</v>
      </c>
      <c r="D226" s="30">
        <v>0</v>
      </c>
      <c r="E226" s="30">
        <v>0</v>
      </c>
      <c r="F226" s="31">
        <v>0</v>
      </c>
    </row>
    <row r="227" spans="1:6" ht="12.75" hidden="1" customHeight="1">
      <c r="A227" s="43" t="s">
        <v>368</v>
      </c>
      <c r="B227" s="44" t="s">
        <v>369</v>
      </c>
      <c r="C227" s="41">
        <v>0</v>
      </c>
      <c r="D227" s="30">
        <v>0</v>
      </c>
      <c r="E227" s="30">
        <v>0</v>
      </c>
      <c r="F227" s="31">
        <v>0</v>
      </c>
    </row>
    <row r="228" spans="1:6" ht="12.75" hidden="1" customHeight="1">
      <c r="A228" s="43" t="s">
        <v>370</v>
      </c>
      <c r="B228" s="44" t="s">
        <v>371</v>
      </c>
      <c r="C228" s="41">
        <v>0</v>
      </c>
      <c r="D228" s="30">
        <v>0</v>
      </c>
      <c r="E228" s="30">
        <v>0</v>
      </c>
      <c r="F228" s="31">
        <v>0</v>
      </c>
    </row>
    <row r="229" spans="1:6" ht="12.75" hidden="1" customHeight="1">
      <c r="A229" s="27" t="s">
        <v>372</v>
      </c>
      <c r="B229" s="28" t="s">
        <v>373</v>
      </c>
      <c r="C229" s="41">
        <v>0</v>
      </c>
      <c r="D229" s="30">
        <v>0</v>
      </c>
      <c r="E229" s="30">
        <v>0</v>
      </c>
      <c r="F229" s="31">
        <v>0</v>
      </c>
    </row>
    <row r="230" spans="1:6" ht="12.75" hidden="1" customHeight="1">
      <c r="A230" s="43" t="s">
        <v>374</v>
      </c>
      <c r="B230" s="44" t="s">
        <v>375</v>
      </c>
      <c r="C230" s="41">
        <v>0</v>
      </c>
      <c r="D230" s="30">
        <v>0</v>
      </c>
      <c r="E230" s="30">
        <v>0</v>
      </c>
      <c r="F230" s="31">
        <v>0</v>
      </c>
    </row>
    <row r="231" spans="1:6" s="74" customFormat="1" ht="12.75" hidden="1" customHeight="1">
      <c r="A231" s="43"/>
      <c r="B231" s="44"/>
      <c r="C231" s="29"/>
      <c r="D231" s="30"/>
      <c r="E231" s="30"/>
      <c r="F231" s="31"/>
    </row>
    <row r="232" spans="1:6" ht="12.75" hidden="1" customHeight="1">
      <c r="A232" s="32">
        <v>6.04</v>
      </c>
      <c r="B232" s="33" t="s">
        <v>376</v>
      </c>
      <c r="C232" s="41">
        <v>0</v>
      </c>
      <c r="D232" s="41">
        <v>0</v>
      </c>
      <c r="E232" s="41">
        <v>0</v>
      </c>
      <c r="F232" s="48">
        <v>0</v>
      </c>
    </row>
    <row r="233" spans="1:6" ht="12.75" hidden="1" customHeight="1">
      <c r="A233" s="43" t="s">
        <v>377</v>
      </c>
      <c r="B233" s="44" t="s">
        <v>378</v>
      </c>
      <c r="C233" s="41">
        <v>0</v>
      </c>
      <c r="D233" s="30">
        <v>0</v>
      </c>
      <c r="E233" s="30">
        <v>0</v>
      </c>
      <c r="F233" s="31">
        <v>0</v>
      </c>
    </row>
    <row r="234" spans="1:6" ht="12.75" hidden="1" customHeight="1">
      <c r="A234" s="43" t="s">
        <v>379</v>
      </c>
      <c r="B234" s="44" t="s">
        <v>380</v>
      </c>
      <c r="C234" s="41">
        <v>0</v>
      </c>
      <c r="D234" s="30">
        <v>0</v>
      </c>
      <c r="E234" s="30">
        <v>0</v>
      </c>
      <c r="F234" s="31">
        <v>0</v>
      </c>
    </row>
    <row r="235" spans="1:6" ht="12.75" hidden="1" customHeight="1">
      <c r="A235" s="43" t="s">
        <v>381</v>
      </c>
      <c r="B235" s="44" t="s">
        <v>382</v>
      </c>
      <c r="C235" s="41">
        <v>0</v>
      </c>
      <c r="D235" s="30">
        <v>0</v>
      </c>
      <c r="E235" s="30">
        <v>0</v>
      </c>
      <c r="F235" s="31">
        <v>0</v>
      </c>
    </row>
    <row r="236" spans="1:6" ht="12.75" hidden="1" customHeight="1">
      <c r="A236" s="27" t="s">
        <v>383</v>
      </c>
      <c r="B236" s="28" t="s">
        <v>384</v>
      </c>
      <c r="C236" s="41">
        <v>0</v>
      </c>
      <c r="D236" s="30">
        <v>0</v>
      </c>
      <c r="E236" s="30">
        <v>0</v>
      </c>
      <c r="F236" s="31">
        <v>0</v>
      </c>
    </row>
    <row r="237" spans="1:6" s="74" customFormat="1" ht="12.75" hidden="1" customHeight="1">
      <c r="A237" s="43"/>
      <c r="B237" s="44"/>
      <c r="C237" s="29"/>
      <c r="D237" s="30"/>
      <c r="E237" s="30"/>
      <c r="F237" s="31"/>
    </row>
    <row r="238" spans="1:6" ht="12.75" hidden="1" customHeight="1">
      <c r="A238" s="32">
        <v>6.05</v>
      </c>
      <c r="B238" s="33" t="s">
        <v>385</v>
      </c>
      <c r="C238" s="41">
        <v>0</v>
      </c>
      <c r="D238" s="41">
        <v>0</v>
      </c>
      <c r="E238" s="41">
        <v>0</v>
      </c>
      <c r="F238" s="48">
        <v>0</v>
      </c>
    </row>
    <row r="239" spans="1:6" ht="12.75" hidden="1" customHeight="1">
      <c r="A239" s="43" t="s">
        <v>386</v>
      </c>
      <c r="B239" s="44" t="s">
        <v>387</v>
      </c>
      <c r="C239" s="41">
        <v>0</v>
      </c>
      <c r="D239" s="30">
        <v>0</v>
      </c>
      <c r="E239" s="30">
        <v>0</v>
      </c>
      <c r="F239" s="31">
        <v>0</v>
      </c>
    </row>
    <row r="240" spans="1:6" s="74" customFormat="1" ht="12.75" hidden="1" customHeight="1">
      <c r="A240" s="43"/>
      <c r="B240" s="44"/>
      <c r="C240" s="29"/>
      <c r="D240" s="30"/>
      <c r="E240" s="30"/>
      <c r="F240" s="31"/>
    </row>
    <row r="241" spans="1:6" ht="12.75" customHeight="1">
      <c r="A241" s="32">
        <v>6.06</v>
      </c>
      <c r="B241" s="33" t="s">
        <v>388</v>
      </c>
      <c r="C241" s="34">
        <v>150000</v>
      </c>
      <c r="D241" s="34">
        <v>0</v>
      </c>
      <c r="E241" s="34">
        <v>0</v>
      </c>
      <c r="F241" s="35">
        <v>150000</v>
      </c>
    </row>
    <row r="242" spans="1:6" ht="12.75" hidden="1" customHeight="1">
      <c r="A242" s="43" t="s">
        <v>389</v>
      </c>
      <c r="B242" s="44" t="s">
        <v>390</v>
      </c>
      <c r="C242" s="41">
        <v>0</v>
      </c>
      <c r="D242" s="30">
        <v>0</v>
      </c>
      <c r="E242" s="30">
        <v>0</v>
      </c>
      <c r="F242" s="31">
        <v>0</v>
      </c>
    </row>
    <row r="243" spans="1:6">
      <c r="A243" s="43" t="s">
        <v>391</v>
      </c>
      <c r="B243" s="44" t="s">
        <v>392</v>
      </c>
      <c r="C243" s="41">
        <v>150000</v>
      </c>
      <c r="D243" s="30">
        <v>0</v>
      </c>
      <c r="E243" s="30">
        <v>0</v>
      </c>
      <c r="F243" s="31">
        <v>150000</v>
      </c>
    </row>
    <row r="244" spans="1:6" s="74" customFormat="1" ht="16.5" customHeight="1">
      <c r="A244" s="27"/>
      <c r="B244" s="28"/>
      <c r="C244" s="29"/>
      <c r="D244" s="30"/>
      <c r="E244" s="30"/>
      <c r="F244" s="31"/>
    </row>
    <row r="245" spans="1:6" ht="25.5">
      <c r="A245" s="32" t="s">
        <v>393</v>
      </c>
      <c r="B245" s="33" t="s">
        <v>394</v>
      </c>
      <c r="C245" s="34">
        <v>740700</v>
      </c>
      <c r="D245" s="34">
        <v>0</v>
      </c>
      <c r="E245" s="34">
        <v>740700</v>
      </c>
      <c r="F245" s="35">
        <v>0</v>
      </c>
    </row>
    <row r="246" spans="1:6" ht="12.75" customHeight="1">
      <c r="A246" s="27" t="s">
        <v>395</v>
      </c>
      <c r="B246" s="28" t="s">
        <v>396</v>
      </c>
      <c r="C246" s="41">
        <v>740700</v>
      </c>
      <c r="D246" s="30">
        <v>0</v>
      </c>
      <c r="E246" s="30">
        <v>740700</v>
      </c>
      <c r="F246" s="31">
        <v>0</v>
      </c>
    </row>
    <row r="247" spans="1:6" ht="12.75" hidden="1" customHeight="1">
      <c r="A247" s="43" t="s">
        <v>397</v>
      </c>
      <c r="B247" s="44" t="s">
        <v>398</v>
      </c>
      <c r="C247" s="41">
        <v>0</v>
      </c>
      <c r="D247" s="30">
        <v>0</v>
      </c>
      <c r="E247" s="30">
        <v>0</v>
      </c>
      <c r="F247" s="31">
        <v>0</v>
      </c>
    </row>
    <row r="248" spans="1:6" s="81" customFormat="1" ht="12.75" hidden="1" customHeight="1">
      <c r="A248" s="27"/>
      <c r="B248" s="28"/>
      <c r="C248" s="29"/>
      <c r="D248" s="30"/>
      <c r="E248" s="30"/>
      <c r="F248" s="31"/>
    </row>
    <row r="249" spans="1:6" ht="12.75" hidden="1" customHeight="1">
      <c r="A249" s="32">
        <v>9</v>
      </c>
      <c r="B249" s="33" t="s">
        <v>399</v>
      </c>
      <c r="C249" s="41">
        <v>0</v>
      </c>
      <c r="D249" s="41">
        <v>0</v>
      </c>
      <c r="E249" s="41">
        <v>0</v>
      </c>
      <c r="F249" s="48">
        <v>0</v>
      </c>
    </row>
    <row r="250" spans="1:6" s="74" customFormat="1" ht="12.75" hidden="1" customHeight="1">
      <c r="A250" s="27"/>
      <c r="B250" s="28"/>
      <c r="C250" s="29"/>
      <c r="D250" s="30"/>
      <c r="E250" s="30"/>
      <c r="F250" s="31"/>
    </row>
    <row r="251" spans="1:6" ht="12.75" hidden="1" customHeight="1">
      <c r="A251" s="32">
        <v>9.01</v>
      </c>
      <c r="B251" s="33" t="s">
        <v>400</v>
      </c>
      <c r="C251" s="41">
        <v>0</v>
      </c>
      <c r="D251" s="41">
        <v>0</v>
      </c>
      <c r="E251" s="41">
        <v>0</v>
      </c>
      <c r="F251" s="48">
        <v>0</v>
      </c>
    </row>
    <row r="252" spans="1:6" ht="12.75" hidden="1" customHeight="1">
      <c r="A252" s="43" t="s">
        <v>401</v>
      </c>
      <c r="B252" s="44" t="s">
        <v>402</v>
      </c>
      <c r="C252" s="41">
        <v>0</v>
      </c>
      <c r="D252" s="30">
        <v>0</v>
      </c>
      <c r="E252" s="30">
        <v>0</v>
      </c>
      <c r="F252" s="31">
        <v>0</v>
      </c>
    </row>
    <row r="253" spans="1:6" s="74" customFormat="1" ht="12.75" hidden="1" customHeight="1">
      <c r="A253" s="43"/>
      <c r="B253" s="44"/>
      <c r="C253" s="29"/>
      <c r="D253" s="30"/>
      <c r="E253" s="30"/>
      <c r="F253" s="31"/>
    </row>
    <row r="254" spans="1:6" ht="12.75" hidden="1" customHeight="1">
      <c r="A254" s="32" t="s">
        <v>403</v>
      </c>
      <c r="B254" s="33" t="s">
        <v>404</v>
      </c>
      <c r="C254" s="41">
        <v>0</v>
      </c>
      <c r="D254" s="41">
        <v>0</v>
      </c>
      <c r="E254" s="41">
        <v>0</v>
      </c>
      <c r="F254" s="48">
        <v>0</v>
      </c>
    </row>
    <row r="255" spans="1:6" ht="25.5" hidden="1" customHeight="1">
      <c r="A255" s="27" t="s">
        <v>405</v>
      </c>
      <c r="B255" s="28" t="s">
        <v>406</v>
      </c>
      <c r="C255" s="41">
        <v>0</v>
      </c>
      <c r="D255" s="30">
        <v>0</v>
      </c>
      <c r="E255" s="30">
        <v>0</v>
      </c>
      <c r="F255" s="31">
        <v>0</v>
      </c>
    </row>
    <row r="256" spans="1:6" ht="25.5" hidden="1">
      <c r="A256" s="27" t="s">
        <v>407</v>
      </c>
      <c r="B256" s="28" t="s">
        <v>408</v>
      </c>
      <c r="C256" s="41">
        <v>0</v>
      </c>
      <c r="D256" s="30">
        <v>0</v>
      </c>
      <c r="E256" s="30">
        <v>0</v>
      </c>
      <c r="F256" s="31">
        <v>0</v>
      </c>
    </row>
    <row r="257" spans="1:6" ht="13.5" thickBot="1">
      <c r="A257" s="52"/>
      <c r="B257" s="53"/>
      <c r="C257" s="54"/>
      <c r="D257" s="54"/>
      <c r="E257" s="54"/>
      <c r="F257" s="55"/>
    </row>
  </sheetData>
  <mergeCells count="9">
    <mergeCell ref="C7:C8"/>
    <mergeCell ref="A1:F1"/>
    <mergeCell ref="A2:F2"/>
    <mergeCell ref="A3:F3"/>
    <mergeCell ref="A4:F4"/>
    <mergeCell ref="A5:F5"/>
    <mergeCell ref="A6:A8"/>
    <mergeCell ref="B6:B8"/>
    <mergeCell ref="C6:F6"/>
  </mergeCells>
  <printOptions horizontalCentered="1"/>
  <pageMargins left="0.39370078740157483" right="0.39370078740157483" top="0.59055118110236227" bottom="0" header="0.19685039370078741" footer="0"/>
  <pageSetup scale="85" fitToHeight="3" orientation="landscape" r:id="rId1"/>
  <headerFooter alignWithMargins="0">
    <oddHeader>&amp;L&amp;G</oddHeader>
  </headerFooter>
  <rowBreaks count="2" manualBreakCount="2">
    <brk id="102" max="5" man="1"/>
    <brk id="171" max="5" man="1"/>
  </rowBreaks>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F132"/>
  <sheetViews>
    <sheetView workbookViewId="0">
      <selection activeCell="A2" sqref="A2:F2"/>
    </sheetView>
  </sheetViews>
  <sheetFormatPr baseColWidth="10" defaultRowHeight="12.75"/>
  <cols>
    <col min="1" max="1" width="8.85546875" style="156" customWidth="1"/>
    <col min="2" max="2" width="40" style="157" customWidth="1"/>
    <col min="3" max="3" width="17.28515625" style="158" customWidth="1"/>
    <col min="4" max="4" width="58.7109375" style="159" customWidth="1"/>
    <col min="5" max="5" width="16.5703125" style="160" customWidth="1"/>
    <col min="6" max="6" width="17.5703125" style="161" customWidth="1"/>
  </cols>
  <sheetData>
    <row r="1" spans="1:6">
      <c r="A1" s="278" t="s">
        <v>0</v>
      </c>
      <c r="B1" s="278"/>
      <c r="C1" s="278"/>
      <c r="D1" s="278"/>
      <c r="E1" s="278"/>
      <c r="F1" s="278"/>
    </row>
    <row r="2" spans="1:6">
      <c r="A2" s="278" t="s">
        <v>412</v>
      </c>
      <c r="B2" s="278"/>
      <c r="C2" s="278"/>
      <c r="D2" s="278"/>
      <c r="E2" s="278"/>
      <c r="F2" s="278"/>
    </row>
    <row r="3" spans="1:6">
      <c r="A3" s="298" t="s">
        <v>415</v>
      </c>
      <c r="B3" s="298"/>
      <c r="C3" s="298"/>
      <c r="D3" s="298"/>
      <c r="E3" s="298"/>
      <c r="F3" s="298"/>
    </row>
    <row r="4" spans="1:6" ht="13.5" thickBot="1">
      <c r="A4" s="278" t="s">
        <v>3</v>
      </c>
      <c r="B4" s="278"/>
      <c r="C4" s="278"/>
      <c r="D4" s="278"/>
      <c r="E4" s="278"/>
      <c r="F4" s="278"/>
    </row>
    <row r="5" spans="1:6">
      <c r="A5" s="299" t="s">
        <v>5</v>
      </c>
      <c r="B5" s="301" t="s">
        <v>6</v>
      </c>
      <c r="C5" s="303" t="s">
        <v>416</v>
      </c>
      <c r="D5" s="304"/>
      <c r="E5" s="309" t="s">
        <v>417</v>
      </c>
      <c r="F5" s="311" t="s">
        <v>418</v>
      </c>
    </row>
    <row r="6" spans="1:6">
      <c r="A6" s="300"/>
      <c r="B6" s="302"/>
      <c r="C6" s="305"/>
      <c r="D6" s="306"/>
      <c r="E6" s="310"/>
      <c r="F6" s="312"/>
    </row>
    <row r="7" spans="1:6" ht="13.5" thickBot="1">
      <c r="A7" s="300"/>
      <c r="B7" s="302"/>
      <c r="C7" s="307"/>
      <c r="D7" s="308"/>
      <c r="E7" s="310"/>
      <c r="F7" s="312"/>
    </row>
    <row r="8" spans="1:6" ht="13.5" thickBot="1">
      <c r="A8" s="300"/>
      <c r="B8" s="302"/>
      <c r="C8" s="83" t="s">
        <v>419</v>
      </c>
      <c r="D8" s="84" t="s">
        <v>420</v>
      </c>
      <c r="E8" s="310"/>
      <c r="F8" s="312"/>
    </row>
    <row r="9" spans="1:6">
      <c r="A9" s="85"/>
      <c r="B9" s="86" t="s">
        <v>13</v>
      </c>
      <c r="C9" s="87"/>
      <c r="D9" s="88"/>
      <c r="E9" s="89">
        <f>SUM(E10:E132)</f>
        <v>799005886.12</v>
      </c>
      <c r="F9" s="90">
        <f>+F16+F11+F72+F122+F99</f>
        <v>799005886.12</v>
      </c>
    </row>
    <row r="10" spans="1:6" ht="13.5" thickBot="1">
      <c r="A10" s="91"/>
      <c r="B10" s="92"/>
      <c r="C10" s="93"/>
      <c r="D10" s="94"/>
      <c r="E10" s="95"/>
      <c r="F10" s="96"/>
    </row>
    <row r="11" spans="1:6" ht="13.5" thickBot="1">
      <c r="A11" s="97">
        <v>0</v>
      </c>
      <c r="B11" s="98" t="s">
        <v>14</v>
      </c>
      <c r="C11" s="99"/>
      <c r="D11" s="100"/>
      <c r="E11" s="101"/>
      <c r="F11" s="102">
        <f>+F13</f>
        <v>3000000</v>
      </c>
    </row>
    <row r="12" spans="1:6" ht="13.5" thickBot="1">
      <c r="A12" s="103"/>
      <c r="B12" s="104"/>
      <c r="C12" s="105"/>
      <c r="D12" s="106"/>
      <c r="E12" s="107"/>
      <c r="F12" s="108"/>
    </row>
    <row r="13" spans="1:6" ht="13.5" thickBot="1">
      <c r="A13" s="97" t="s">
        <v>27</v>
      </c>
      <c r="B13" s="98" t="s">
        <v>28</v>
      </c>
      <c r="C13" s="99"/>
      <c r="D13" s="100"/>
      <c r="E13" s="101"/>
      <c r="F13" s="109">
        <v>3000000</v>
      </c>
    </row>
    <row r="14" spans="1:6" ht="51">
      <c r="A14" s="110" t="s">
        <v>37</v>
      </c>
      <c r="B14" s="92" t="s">
        <v>38</v>
      </c>
      <c r="C14" s="93" t="s">
        <v>421</v>
      </c>
      <c r="D14" s="111" t="s">
        <v>422</v>
      </c>
      <c r="E14" s="112">
        <v>3000000</v>
      </c>
      <c r="F14" s="113">
        <v>3000000</v>
      </c>
    </row>
    <row r="15" spans="1:6" ht="13.5" thickBot="1">
      <c r="A15" s="114"/>
      <c r="B15" s="115"/>
      <c r="C15" s="116"/>
      <c r="D15" s="117"/>
      <c r="E15" s="118"/>
      <c r="F15" s="119"/>
    </row>
    <row r="16" spans="1:6" ht="13.5" thickBot="1">
      <c r="A16" s="97">
        <v>1</v>
      </c>
      <c r="B16" s="98" t="s">
        <v>81</v>
      </c>
      <c r="C16" s="99"/>
      <c r="D16" s="100"/>
      <c r="E16" s="101"/>
      <c r="F16" s="102">
        <f>+F28+F35+F47+F69+F18+F39+F42</f>
        <v>694017411.12</v>
      </c>
    </row>
    <row r="17" spans="1:6" ht="13.5" thickBot="1">
      <c r="A17" s="120"/>
      <c r="B17" s="121"/>
      <c r="C17" s="122"/>
      <c r="D17" s="123"/>
      <c r="E17" s="124"/>
      <c r="F17" s="125"/>
    </row>
    <row r="18" spans="1:6" ht="26.25" thickBot="1">
      <c r="A18" s="97" t="s">
        <v>106</v>
      </c>
      <c r="B18" s="98" t="s">
        <v>107</v>
      </c>
      <c r="C18" s="99"/>
      <c r="D18" s="100"/>
      <c r="E18" s="101"/>
      <c r="F18" s="102">
        <f>SUM(F19:F26)</f>
        <v>391350123</v>
      </c>
    </row>
    <row r="19" spans="1:6" ht="89.25">
      <c r="A19" s="126" t="s">
        <v>108</v>
      </c>
      <c r="B19" s="104" t="s">
        <v>109</v>
      </c>
      <c r="C19" s="93" t="s">
        <v>421</v>
      </c>
      <c r="D19" s="111" t="s">
        <v>423</v>
      </c>
      <c r="E19" s="112">
        <v>1865000</v>
      </c>
      <c r="F19" s="127">
        <v>1865000</v>
      </c>
    </row>
    <row r="20" spans="1:6" ht="229.5">
      <c r="A20" s="128" t="s">
        <v>110</v>
      </c>
      <c r="B20" s="129" t="s">
        <v>111</v>
      </c>
      <c r="C20" s="129" t="s">
        <v>421</v>
      </c>
      <c r="D20" s="111" t="s">
        <v>424</v>
      </c>
      <c r="E20" s="112">
        <v>8000000</v>
      </c>
      <c r="F20" s="130">
        <v>8000000</v>
      </c>
    </row>
    <row r="21" spans="1:6" ht="165.75">
      <c r="A21" s="131"/>
      <c r="B21" s="132"/>
      <c r="C21" s="132"/>
      <c r="D21" s="106" t="s">
        <v>425</v>
      </c>
      <c r="E21" s="107"/>
      <c r="F21" s="108"/>
    </row>
    <row r="22" spans="1:6" ht="153">
      <c r="A22" s="313" t="s">
        <v>112</v>
      </c>
      <c r="B22" s="314" t="s">
        <v>113</v>
      </c>
      <c r="C22" s="93" t="s">
        <v>421</v>
      </c>
      <c r="D22" s="111" t="s">
        <v>426</v>
      </c>
      <c r="E22" s="133">
        <v>8950000</v>
      </c>
      <c r="F22" s="315">
        <v>11950000</v>
      </c>
    </row>
    <row r="23" spans="1:6" ht="51">
      <c r="A23" s="313"/>
      <c r="B23" s="314"/>
      <c r="C23" s="134" t="s">
        <v>427</v>
      </c>
      <c r="D23" s="111" t="s">
        <v>428</v>
      </c>
      <c r="E23" s="135">
        <v>3000000</v>
      </c>
      <c r="F23" s="315"/>
    </row>
    <row r="24" spans="1:6" ht="76.5">
      <c r="A24" s="136" t="s">
        <v>118</v>
      </c>
      <c r="B24" s="92" t="s">
        <v>119</v>
      </c>
      <c r="C24" s="134" t="s">
        <v>429</v>
      </c>
      <c r="D24" s="111" t="s">
        <v>430</v>
      </c>
      <c r="E24" s="137">
        <v>11500000</v>
      </c>
      <c r="F24" s="113">
        <v>11500000</v>
      </c>
    </row>
    <row r="25" spans="1:6" ht="38.25">
      <c r="A25" s="313" t="s">
        <v>120</v>
      </c>
      <c r="B25" s="314" t="s">
        <v>121</v>
      </c>
      <c r="C25" s="134" t="s">
        <v>431</v>
      </c>
      <c r="D25" s="111" t="s">
        <v>432</v>
      </c>
      <c r="E25" s="112">
        <v>356130123</v>
      </c>
      <c r="F25" s="315">
        <v>358035123</v>
      </c>
    </row>
    <row r="26" spans="1:6" ht="38.25">
      <c r="A26" s="313"/>
      <c r="B26" s="314"/>
      <c r="C26" s="134" t="s">
        <v>433</v>
      </c>
      <c r="D26" s="111" t="s">
        <v>434</v>
      </c>
      <c r="E26" s="112">
        <v>1905000</v>
      </c>
      <c r="F26" s="315"/>
    </row>
    <row r="27" spans="1:6" ht="13.5" thickBot="1">
      <c r="A27" s="138"/>
      <c r="B27" s="115"/>
      <c r="C27" s="116"/>
      <c r="D27" s="117"/>
      <c r="E27" s="118"/>
      <c r="F27" s="119"/>
    </row>
    <row r="28" spans="1:6" ht="13.5" thickBot="1">
      <c r="A28" s="97" t="s">
        <v>122</v>
      </c>
      <c r="B28" s="98" t="s">
        <v>123</v>
      </c>
      <c r="C28" s="99"/>
      <c r="D28" s="100"/>
      <c r="E28" s="101"/>
      <c r="F28" s="102">
        <f>SUM(F29:F33)</f>
        <v>203200788.12</v>
      </c>
    </row>
    <row r="29" spans="1:6" ht="25.5">
      <c r="A29" s="136" t="s">
        <v>126</v>
      </c>
      <c r="B29" s="92" t="s">
        <v>127</v>
      </c>
      <c r="C29" s="93" t="s">
        <v>421</v>
      </c>
      <c r="D29" s="111" t="s">
        <v>435</v>
      </c>
      <c r="E29" s="112">
        <v>3000000</v>
      </c>
      <c r="F29" s="113">
        <v>3000000</v>
      </c>
    </row>
    <row r="30" spans="1:6" ht="38.25">
      <c r="A30" s="136" t="s">
        <v>130</v>
      </c>
      <c r="B30" s="92" t="s">
        <v>131</v>
      </c>
      <c r="C30" s="134" t="s">
        <v>429</v>
      </c>
      <c r="D30" s="111" t="s">
        <v>436</v>
      </c>
      <c r="E30" s="137">
        <v>1470788.12</v>
      </c>
      <c r="F30" s="113">
        <v>1470788.12</v>
      </c>
    </row>
    <row r="31" spans="1:6" ht="25.5">
      <c r="A31" s="136" t="s">
        <v>437</v>
      </c>
      <c r="B31" s="92" t="s">
        <v>438</v>
      </c>
      <c r="C31" s="134" t="s">
        <v>439</v>
      </c>
      <c r="D31" s="111" t="s">
        <v>440</v>
      </c>
      <c r="E31" s="137">
        <v>10000000</v>
      </c>
      <c r="F31" s="113">
        <f>+E31</f>
        <v>10000000</v>
      </c>
    </row>
    <row r="32" spans="1:6" ht="102">
      <c r="A32" s="136" t="s">
        <v>134</v>
      </c>
      <c r="B32" s="92" t="s">
        <v>135</v>
      </c>
      <c r="C32" s="93" t="s">
        <v>429</v>
      </c>
      <c r="D32" s="111" t="s">
        <v>441</v>
      </c>
      <c r="E32" s="137">
        <f>177500000-270000</f>
        <v>177230000</v>
      </c>
      <c r="F32" s="113">
        <f>+E32</f>
        <v>177230000</v>
      </c>
    </row>
    <row r="33" spans="1:6" ht="153">
      <c r="A33" s="136" t="s">
        <v>136</v>
      </c>
      <c r="B33" s="92" t="s">
        <v>137</v>
      </c>
      <c r="C33" s="93" t="s">
        <v>421</v>
      </c>
      <c r="D33" s="139" t="s">
        <v>442</v>
      </c>
      <c r="E33" s="112">
        <v>11500000</v>
      </c>
      <c r="F33" s="113">
        <v>11500000</v>
      </c>
    </row>
    <row r="34" spans="1:6">
      <c r="A34" s="110"/>
      <c r="B34" s="92"/>
      <c r="C34" s="93"/>
      <c r="D34" s="111"/>
      <c r="E34" s="112"/>
      <c r="F34" s="130"/>
    </row>
    <row r="35" spans="1:6">
      <c r="A35" s="140" t="s">
        <v>138</v>
      </c>
      <c r="B35" s="141" t="s">
        <v>139</v>
      </c>
      <c r="C35" s="142"/>
      <c r="D35" s="143"/>
      <c r="E35" s="144"/>
      <c r="F35" s="145">
        <v>4000000</v>
      </c>
    </row>
    <row r="36" spans="1:6" ht="114.75">
      <c r="A36" s="136" t="s">
        <v>144</v>
      </c>
      <c r="B36" s="92" t="s">
        <v>145</v>
      </c>
      <c r="C36" s="93" t="s">
        <v>421</v>
      </c>
      <c r="D36" s="111" t="s">
        <v>443</v>
      </c>
      <c r="E36" s="112">
        <v>2000000</v>
      </c>
      <c r="F36" s="113">
        <v>2000000</v>
      </c>
    </row>
    <row r="37" spans="1:6" ht="114.75">
      <c r="A37" s="136" t="s">
        <v>146</v>
      </c>
      <c r="B37" s="92" t="s">
        <v>147</v>
      </c>
      <c r="C37" s="93" t="s">
        <v>421</v>
      </c>
      <c r="D37" s="139" t="s">
        <v>444</v>
      </c>
      <c r="E37" s="112">
        <v>2000000</v>
      </c>
      <c r="F37" s="113">
        <v>2000000</v>
      </c>
    </row>
    <row r="38" spans="1:6" ht="13.5" thickBot="1">
      <c r="A38" s="138"/>
      <c r="B38" s="115"/>
      <c r="C38" s="116"/>
      <c r="D38" s="117"/>
      <c r="E38" s="118"/>
      <c r="F38" s="119"/>
    </row>
    <row r="39" spans="1:6" ht="26.25" thickBot="1">
      <c r="A39" s="97" t="s">
        <v>148</v>
      </c>
      <c r="B39" s="98" t="s">
        <v>149</v>
      </c>
      <c r="C39" s="99"/>
      <c r="D39" s="100"/>
      <c r="E39" s="101"/>
      <c r="F39" s="102">
        <f>SUM(F40)</f>
        <v>31000000</v>
      </c>
    </row>
    <row r="40" spans="1:6" ht="38.25">
      <c r="A40" s="146" t="s">
        <v>150</v>
      </c>
      <c r="B40" s="104" t="s">
        <v>151</v>
      </c>
      <c r="C40" s="93" t="s">
        <v>429</v>
      </c>
      <c r="D40" s="106" t="s">
        <v>445</v>
      </c>
      <c r="E40" s="147">
        <v>31000000</v>
      </c>
      <c r="F40" s="127">
        <v>31000000</v>
      </c>
    </row>
    <row r="41" spans="1:6" ht="13.5" thickBot="1">
      <c r="A41" s="138"/>
      <c r="B41" s="115"/>
      <c r="C41" s="116"/>
      <c r="D41" s="117"/>
      <c r="E41" s="118"/>
      <c r="F41" s="119"/>
    </row>
    <row r="42" spans="1:6" ht="13.5" thickBot="1">
      <c r="A42" s="97" t="s">
        <v>156</v>
      </c>
      <c r="B42" s="98" t="s">
        <v>157</v>
      </c>
      <c r="C42" s="99"/>
      <c r="D42" s="100"/>
      <c r="E42" s="101"/>
      <c r="F42" s="102">
        <f>SUM(F43:F45)</f>
        <v>20922500</v>
      </c>
    </row>
    <row r="43" spans="1:6" ht="102">
      <c r="A43" s="316" t="s">
        <v>158</v>
      </c>
      <c r="B43" s="317" t="s">
        <v>159</v>
      </c>
      <c r="C43" s="93" t="s">
        <v>421</v>
      </c>
      <c r="D43" s="111" t="s">
        <v>446</v>
      </c>
      <c r="E43" s="112">
        <v>15000000</v>
      </c>
      <c r="F43" s="318">
        <v>17922500</v>
      </c>
    </row>
    <row r="44" spans="1:6" ht="204">
      <c r="A44" s="313"/>
      <c r="B44" s="314"/>
      <c r="C44" s="134" t="s">
        <v>429</v>
      </c>
      <c r="D44" s="111" t="s">
        <v>447</v>
      </c>
      <c r="E44" s="137">
        <v>2922500</v>
      </c>
      <c r="F44" s="315"/>
    </row>
    <row r="45" spans="1:6" ht="165.75">
      <c r="A45" s="136" t="s">
        <v>160</v>
      </c>
      <c r="B45" s="92" t="s">
        <v>161</v>
      </c>
      <c r="C45" s="93" t="s">
        <v>421</v>
      </c>
      <c r="D45" s="111" t="s">
        <v>448</v>
      </c>
      <c r="E45" s="112">
        <v>3000000</v>
      </c>
      <c r="F45" s="113">
        <v>3000000</v>
      </c>
    </row>
    <row r="46" spans="1:6" ht="13.5" thickBot="1">
      <c r="A46" s="138"/>
      <c r="B46" s="115"/>
      <c r="C46" s="116"/>
      <c r="D46" s="117"/>
      <c r="E46" s="118"/>
      <c r="F46" s="119"/>
    </row>
    <row r="47" spans="1:6" ht="13.5" thickBot="1">
      <c r="A47" s="97" t="s">
        <v>164</v>
      </c>
      <c r="B47" s="98" t="s">
        <v>165</v>
      </c>
      <c r="C47" s="99"/>
      <c r="D47" s="100"/>
      <c r="E47" s="101"/>
      <c r="F47" s="102">
        <f>SUM(F48:F67)</f>
        <v>43369000</v>
      </c>
    </row>
    <row r="48" spans="1:6" ht="38.25">
      <c r="A48" s="316" t="s">
        <v>166</v>
      </c>
      <c r="B48" s="317" t="s">
        <v>167</v>
      </c>
      <c r="C48" s="93" t="s">
        <v>429</v>
      </c>
      <c r="D48" s="106" t="s">
        <v>449</v>
      </c>
      <c r="E48" s="147">
        <v>3000000</v>
      </c>
      <c r="F48" s="318">
        <v>4000000</v>
      </c>
    </row>
    <row r="49" spans="1:6" ht="25.5">
      <c r="A49" s="313"/>
      <c r="B49" s="314"/>
      <c r="C49" s="134" t="s">
        <v>450</v>
      </c>
      <c r="D49" s="111" t="s">
        <v>451</v>
      </c>
      <c r="E49" s="137">
        <v>1000000</v>
      </c>
      <c r="F49" s="315"/>
    </row>
    <row r="50" spans="1:6" ht="25.5">
      <c r="A50" s="313" t="s">
        <v>172</v>
      </c>
      <c r="B50" s="314" t="s">
        <v>173</v>
      </c>
      <c r="C50" s="134" t="s">
        <v>431</v>
      </c>
      <c r="D50" s="111" t="s">
        <v>452</v>
      </c>
      <c r="E50" s="112">
        <v>500000</v>
      </c>
      <c r="F50" s="315">
        <v>8920000</v>
      </c>
    </row>
    <row r="51" spans="1:6" ht="114.75">
      <c r="A51" s="313"/>
      <c r="B51" s="314"/>
      <c r="C51" s="134" t="s">
        <v>429</v>
      </c>
      <c r="D51" s="111" t="s">
        <v>453</v>
      </c>
      <c r="E51" s="137">
        <v>8420000</v>
      </c>
      <c r="F51" s="315"/>
    </row>
    <row r="52" spans="1:6" ht="38.25">
      <c r="A52" s="136" t="s">
        <v>454</v>
      </c>
      <c r="B52" s="92" t="s">
        <v>175</v>
      </c>
      <c r="C52" s="134" t="s">
        <v>429</v>
      </c>
      <c r="D52" s="111" t="s">
        <v>455</v>
      </c>
      <c r="E52" s="137">
        <v>300000</v>
      </c>
      <c r="F52" s="113">
        <f>+E52</f>
        <v>300000</v>
      </c>
    </row>
    <row r="53" spans="1:6" ht="25.5">
      <c r="A53" s="313" t="s">
        <v>176</v>
      </c>
      <c r="B53" s="314" t="s">
        <v>177</v>
      </c>
      <c r="C53" s="93" t="s">
        <v>431</v>
      </c>
      <c r="D53" s="111" t="s">
        <v>456</v>
      </c>
      <c r="E53" s="137">
        <v>340000</v>
      </c>
      <c r="F53" s="315">
        <v>2670000</v>
      </c>
    </row>
    <row r="54" spans="1:6" ht="51">
      <c r="A54" s="313"/>
      <c r="B54" s="314"/>
      <c r="C54" s="134" t="s">
        <v>429</v>
      </c>
      <c r="D54" s="111" t="s">
        <v>457</v>
      </c>
      <c r="E54" s="137">
        <v>2330000</v>
      </c>
      <c r="F54" s="315"/>
    </row>
    <row r="55" spans="1:6" ht="38.25">
      <c r="A55" s="313" t="s">
        <v>178</v>
      </c>
      <c r="B55" s="314" t="s">
        <v>179</v>
      </c>
      <c r="C55" s="93" t="s">
        <v>421</v>
      </c>
      <c r="D55" s="111" t="s">
        <v>458</v>
      </c>
      <c r="E55" s="137">
        <v>500000</v>
      </c>
      <c r="F55" s="315">
        <f>SUM(E55:E59)</f>
        <v>19380000</v>
      </c>
    </row>
    <row r="56" spans="1:6" ht="38.25">
      <c r="A56" s="313"/>
      <c r="B56" s="314"/>
      <c r="C56" s="134" t="s">
        <v>431</v>
      </c>
      <c r="D56" s="111" t="s">
        <v>459</v>
      </c>
      <c r="E56" s="112">
        <v>610000</v>
      </c>
      <c r="F56" s="315"/>
    </row>
    <row r="57" spans="1:6" ht="102">
      <c r="A57" s="313"/>
      <c r="B57" s="314"/>
      <c r="C57" s="134" t="s">
        <v>429</v>
      </c>
      <c r="D57" s="111" t="s">
        <v>460</v>
      </c>
      <c r="E57" s="137">
        <v>18100000</v>
      </c>
      <c r="F57" s="315"/>
    </row>
    <row r="58" spans="1:6" ht="25.5">
      <c r="A58" s="313"/>
      <c r="B58" s="314"/>
      <c r="C58" s="134" t="s">
        <v>461</v>
      </c>
      <c r="D58" s="111" t="s">
        <v>462</v>
      </c>
      <c r="E58" s="137">
        <v>70000</v>
      </c>
      <c r="F58" s="315"/>
    </row>
    <row r="59" spans="1:6" ht="25.5">
      <c r="A59" s="313"/>
      <c r="B59" s="314"/>
      <c r="C59" s="134" t="s">
        <v>450</v>
      </c>
      <c r="D59" s="111" t="s">
        <v>463</v>
      </c>
      <c r="E59" s="137">
        <v>100000</v>
      </c>
      <c r="F59" s="315"/>
    </row>
    <row r="60" spans="1:6" ht="38.25">
      <c r="A60" s="319" t="s">
        <v>180</v>
      </c>
      <c r="B60" s="322" t="s">
        <v>181</v>
      </c>
      <c r="C60" s="93" t="s">
        <v>421</v>
      </c>
      <c r="D60" s="111" t="s">
        <v>464</v>
      </c>
      <c r="E60" s="137">
        <v>800000</v>
      </c>
      <c r="F60" s="325">
        <f>SUM(E60:E65)</f>
        <v>7175000</v>
      </c>
    </row>
    <row r="61" spans="1:6" ht="51">
      <c r="A61" s="320"/>
      <c r="B61" s="323"/>
      <c r="C61" s="134" t="s">
        <v>465</v>
      </c>
      <c r="D61" s="111" t="s">
        <v>466</v>
      </c>
      <c r="E61" s="137">
        <v>650000</v>
      </c>
      <c r="F61" s="326"/>
    </row>
    <row r="62" spans="1:6" ht="51">
      <c r="A62" s="321"/>
      <c r="B62" s="324"/>
      <c r="C62" s="134" t="s">
        <v>431</v>
      </c>
      <c r="D62" s="111" t="s">
        <v>467</v>
      </c>
      <c r="E62" s="112">
        <v>330000</v>
      </c>
      <c r="F62" s="327"/>
    </row>
    <row r="63" spans="1:6" ht="38.25">
      <c r="A63" s="319"/>
      <c r="B63" s="319"/>
      <c r="C63" s="134" t="s">
        <v>429</v>
      </c>
      <c r="D63" s="111" t="s">
        <v>468</v>
      </c>
      <c r="E63" s="137">
        <v>195000</v>
      </c>
      <c r="F63" s="319"/>
    </row>
    <row r="64" spans="1:6" ht="51">
      <c r="A64" s="320"/>
      <c r="B64" s="320"/>
      <c r="C64" s="134" t="s">
        <v>450</v>
      </c>
      <c r="D64" s="111" t="s">
        <v>469</v>
      </c>
      <c r="E64" s="137">
        <v>100000</v>
      </c>
      <c r="F64" s="320"/>
    </row>
    <row r="65" spans="1:6" ht="114.75">
      <c r="A65" s="321"/>
      <c r="B65" s="321"/>
      <c r="C65" s="134" t="s">
        <v>433</v>
      </c>
      <c r="D65" s="111" t="s">
        <v>470</v>
      </c>
      <c r="E65" s="112">
        <v>5100000</v>
      </c>
      <c r="F65" s="321"/>
    </row>
    <row r="66" spans="1:6" ht="38.25">
      <c r="A66" s="313" t="s">
        <v>182</v>
      </c>
      <c r="B66" s="314" t="s">
        <v>183</v>
      </c>
      <c r="C66" s="134" t="s">
        <v>429</v>
      </c>
      <c r="D66" s="111" t="s">
        <v>471</v>
      </c>
      <c r="E66" s="137">
        <v>500000</v>
      </c>
      <c r="F66" s="315">
        <v>924000</v>
      </c>
    </row>
    <row r="67" spans="1:6" ht="51">
      <c r="A67" s="313"/>
      <c r="B67" s="314"/>
      <c r="C67" s="134" t="s">
        <v>450</v>
      </c>
      <c r="D67" s="111" t="s">
        <v>472</v>
      </c>
      <c r="E67" s="137">
        <v>424000</v>
      </c>
      <c r="F67" s="315"/>
    </row>
    <row r="68" spans="1:6" ht="13.5" thickBot="1">
      <c r="A68" s="138"/>
      <c r="B68" s="115"/>
      <c r="C68" s="116"/>
      <c r="D68" s="117"/>
      <c r="E68" s="118"/>
      <c r="F68" s="119"/>
    </row>
    <row r="69" spans="1:6" ht="13.5" thickBot="1">
      <c r="A69" s="97" t="s">
        <v>184</v>
      </c>
      <c r="B69" s="98" t="s">
        <v>185</v>
      </c>
      <c r="C69" s="99"/>
      <c r="D69" s="100"/>
      <c r="E69" s="101"/>
      <c r="F69" s="102">
        <f>SUM(F70)</f>
        <v>175000</v>
      </c>
    </row>
    <row r="70" spans="1:6" ht="38.25">
      <c r="A70" s="136" t="s">
        <v>192</v>
      </c>
      <c r="B70" s="92" t="s">
        <v>193</v>
      </c>
      <c r="C70" s="93" t="s">
        <v>429</v>
      </c>
      <c r="D70" s="111" t="s">
        <v>473</v>
      </c>
      <c r="E70" s="137">
        <v>175000</v>
      </c>
      <c r="F70" s="113">
        <v>175000</v>
      </c>
    </row>
    <row r="71" spans="1:6" ht="13.5" thickBot="1">
      <c r="A71" s="138"/>
      <c r="B71" s="115"/>
      <c r="C71" s="116"/>
      <c r="D71" s="117"/>
      <c r="E71" s="118"/>
      <c r="F71" s="119"/>
    </row>
    <row r="72" spans="1:6" ht="13.5" thickBot="1">
      <c r="A72" s="97">
        <v>2</v>
      </c>
      <c r="B72" s="98" t="s">
        <v>208</v>
      </c>
      <c r="C72" s="99"/>
      <c r="D72" s="100"/>
      <c r="E72" s="101"/>
      <c r="F72" s="102">
        <v>15957775</v>
      </c>
    </row>
    <row r="73" spans="1:6" ht="13.5" thickBot="1">
      <c r="A73" s="120"/>
      <c r="B73" s="121"/>
      <c r="C73" s="122"/>
      <c r="D73" s="123"/>
      <c r="E73" s="124"/>
      <c r="F73" s="125"/>
    </row>
    <row r="74" spans="1:6" ht="13.5" thickBot="1">
      <c r="A74" s="97" t="s">
        <v>209</v>
      </c>
      <c r="B74" s="98" t="s">
        <v>210</v>
      </c>
      <c r="C74" s="99"/>
      <c r="D74" s="100"/>
      <c r="E74" s="101"/>
      <c r="F74" s="102">
        <f>SUM(F75:F77)</f>
        <v>2568000</v>
      </c>
    </row>
    <row r="75" spans="1:6" ht="38.25">
      <c r="A75" s="328" t="s">
        <v>217</v>
      </c>
      <c r="B75" s="314" t="s">
        <v>218</v>
      </c>
      <c r="C75" s="93" t="s">
        <v>431</v>
      </c>
      <c r="D75" s="111" t="s">
        <v>474</v>
      </c>
      <c r="E75" s="137">
        <v>1168000</v>
      </c>
      <c r="F75" s="315">
        <v>1568000</v>
      </c>
    </row>
    <row r="76" spans="1:6" ht="38.25">
      <c r="A76" s="328"/>
      <c r="B76" s="314"/>
      <c r="C76" s="134" t="s">
        <v>429</v>
      </c>
      <c r="D76" s="111" t="s">
        <v>475</v>
      </c>
      <c r="E76" s="137">
        <v>400000</v>
      </c>
      <c r="F76" s="315"/>
    </row>
    <row r="77" spans="1:6" ht="51">
      <c r="A77" s="110" t="s">
        <v>219</v>
      </c>
      <c r="B77" s="92" t="s">
        <v>220</v>
      </c>
      <c r="C77" s="93" t="s">
        <v>450</v>
      </c>
      <c r="D77" s="111" t="s">
        <v>476</v>
      </c>
      <c r="E77" s="137">
        <v>1000000</v>
      </c>
      <c r="F77" s="113">
        <v>1000000</v>
      </c>
    </row>
    <row r="78" spans="1:6" ht="13.5" thickBot="1">
      <c r="A78" s="138"/>
      <c r="B78" s="115"/>
      <c r="C78" s="116"/>
      <c r="D78" s="117"/>
      <c r="E78" s="118"/>
      <c r="F78" s="119"/>
    </row>
    <row r="79" spans="1:6" ht="26.25" thickBot="1">
      <c r="A79" s="97" t="s">
        <v>231</v>
      </c>
      <c r="B79" s="98" t="s">
        <v>232</v>
      </c>
      <c r="C79" s="99"/>
      <c r="D79" s="100"/>
      <c r="E79" s="101"/>
      <c r="F79" s="102">
        <f>SUM(F80:F82)</f>
        <v>6800000</v>
      </c>
    </row>
    <row r="80" spans="1:6" ht="127.5">
      <c r="A80" s="110" t="s">
        <v>239</v>
      </c>
      <c r="B80" s="92" t="s">
        <v>240</v>
      </c>
      <c r="C80" s="93" t="s">
        <v>429</v>
      </c>
      <c r="D80" s="111" t="s">
        <v>477</v>
      </c>
      <c r="E80" s="137">
        <v>3600000</v>
      </c>
      <c r="F80" s="113">
        <v>3600000</v>
      </c>
    </row>
    <row r="81" spans="1:6" ht="38.25">
      <c r="A81" s="110" t="s">
        <v>241</v>
      </c>
      <c r="B81" s="92" t="s">
        <v>242</v>
      </c>
      <c r="C81" s="93" t="s">
        <v>429</v>
      </c>
      <c r="D81" s="111" t="s">
        <v>478</v>
      </c>
      <c r="E81" s="137">
        <v>1000000</v>
      </c>
      <c r="F81" s="113">
        <v>1000000</v>
      </c>
    </row>
    <row r="82" spans="1:6" ht="51">
      <c r="A82" s="110" t="s">
        <v>245</v>
      </c>
      <c r="B82" s="92" t="s">
        <v>246</v>
      </c>
      <c r="C82" s="93" t="s">
        <v>429</v>
      </c>
      <c r="D82" s="111" t="s">
        <v>479</v>
      </c>
      <c r="E82" s="137">
        <v>2200000</v>
      </c>
      <c r="F82" s="113">
        <v>2200000</v>
      </c>
    </row>
    <row r="83" spans="1:6" ht="13.5" thickBot="1">
      <c r="A83" s="138"/>
      <c r="B83" s="115"/>
      <c r="C83" s="116"/>
      <c r="D83" s="117"/>
      <c r="E83" s="118"/>
      <c r="F83" s="119"/>
    </row>
    <row r="84" spans="1:6" ht="26.25" thickBot="1">
      <c r="A84" s="97" t="s">
        <v>247</v>
      </c>
      <c r="B84" s="98" t="s">
        <v>248</v>
      </c>
      <c r="C84" s="99"/>
      <c r="D84" s="100"/>
      <c r="E84" s="101"/>
      <c r="F84" s="102">
        <f>SUM(F85:F88)</f>
        <v>1310000</v>
      </c>
    </row>
    <row r="85" spans="1:6" ht="25.5">
      <c r="A85" s="329" t="s">
        <v>249</v>
      </c>
      <c r="B85" s="317" t="s">
        <v>250</v>
      </c>
      <c r="C85" s="93" t="s">
        <v>431</v>
      </c>
      <c r="D85" s="106" t="s">
        <v>480</v>
      </c>
      <c r="E85" s="147">
        <v>60000</v>
      </c>
      <c r="F85" s="318">
        <v>560000</v>
      </c>
    </row>
    <row r="86" spans="1:6" ht="38.25">
      <c r="A86" s="328"/>
      <c r="B86" s="314"/>
      <c r="C86" s="134" t="s">
        <v>429</v>
      </c>
      <c r="D86" s="111" t="s">
        <v>481</v>
      </c>
      <c r="E86" s="137">
        <v>500000</v>
      </c>
      <c r="F86" s="315"/>
    </row>
    <row r="87" spans="1:6" ht="25.5">
      <c r="A87" s="328" t="s">
        <v>251</v>
      </c>
      <c r="B87" s="314" t="s">
        <v>252</v>
      </c>
      <c r="C87" s="93" t="s">
        <v>431</v>
      </c>
      <c r="D87" s="111" t="s">
        <v>482</v>
      </c>
      <c r="E87" s="137">
        <v>500000</v>
      </c>
      <c r="F87" s="315">
        <v>750000</v>
      </c>
    </row>
    <row r="88" spans="1:6" ht="38.25">
      <c r="A88" s="328"/>
      <c r="B88" s="314"/>
      <c r="C88" s="134" t="s">
        <v>429</v>
      </c>
      <c r="D88" s="111" t="s">
        <v>483</v>
      </c>
      <c r="E88" s="137">
        <v>250000</v>
      </c>
      <c r="F88" s="315"/>
    </row>
    <row r="89" spans="1:6" ht="13.5" thickBot="1">
      <c r="A89" s="136"/>
      <c r="B89" s="92"/>
      <c r="C89" s="93"/>
      <c r="D89" s="111"/>
      <c r="E89" s="112"/>
      <c r="F89" s="130"/>
    </row>
    <row r="90" spans="1:6" ht="26.25" thickBot="1">
      <c r="A90" s="97" t="s">
        <v>262</v>
      </c>
      <c r="B90" s="98" t="s">
        <v>263</v>
      </c>
      <c r="C90" s="99"/>
      <c r="D90" s="100"/>
      <c r="E90" s="101"/>
      <c r="F90" s="102">
        <f>SUM(F91:F97)</f>
        <v>5279775</v>
      </c>
    </row>
    <row r="91" spans="1:6" ht="140.25">
      <c r="A91" s="329" t="s">
        <v>264</v>
      </c>
      <c r="B91" s="317" t="s">
        <v>265</v>
      </c>
      <c r="C91" s="93" t="s">
        <v>421</v>
      </c>
      <c r="D91" s="106" t="s">
        <v>484</v>
      </c>
      <c r="E91" s="148">
        <v>280275</v>
      </c>
      <c r="F91" s="318">
        <v>1003775</v>
      </c>
    </row>
    <row r="92" spans="1:6" ht="140.25">
      <c r="A92" s="328"/>
      <c r="B92" s="314"/>
      <c r="C92" s="134" t="s">
        <v>431</v>
      </c>
      <c r="D92" s="111" t="s">
        <v>485</v>
      </c>
      <c r="E92" s="112">
        <v>223500</v>
      </c>
      <c r="F92" s="315"/>
    </row>
    <row r="93" spans="1:6" ht="38.25">
      <c r="A93" s="328"/>
      <c r="B93" s="314"/>
      <c r="C93" s="134" t="s">
        <v>450</v>
      </c>
      <c r="D93" s="111" t="s">
        <v>486</v>
      </c>
      <c r="E93" s="137">
        <v>500000</v>
      </c>
      <c r="F93" s="315"/>
    </row>
    <row r="94" spans="1:6" ht="280.5">
      <c r="A94" s="328" t="s">
        <v>268</v>
      </c>
      <c r="B94" s="314" t="s">
        <v>269</v>
      </c>
      <c r="C94" s="134" t="s">
        <v>431</v>
      </c>
      <c r="D94" s="111" t="s">
        <v>487</v>
      </c>
      <c r="E94" s="112">
        <v>1321000</v>
      </c>
      <c r="F94" s="315">
        <v>3321000</v>
      </c>
    </row>
    <row r="95" spans="1:6" ht="38.25">
      <c r="A95" s="328"/>
      <c r="B95" s="314"/>
      <c r="C95" s="134" t="s">
        <v>450</v>
      </c>
      <c r="D95" s="111" t="s">
        <v>488</v>
      </c>
      <c r="E95" s="137">
        <v>2000000</v>
      </c>
      <c r="F95" s="315"/>
    </row>
    <row r="96" spans="1:6" ht="25.5">
      <c r="A96" s="110" t="s">
        <v>270</v>
      </c>
      <c r="B96" s="92" t="s">
        <v>271</v>
      </c>
      <c r="C96" s="134" t="s">
        <v>450</v>
      </c>
      <c r="D96" s="111" t="s">
        <v>489</v>
      </c>
      <c r="E96" s="137">
        <v>860000</v>
      </c>
      <c r="F96" s="113">
        <v>860000</v>
      </c>
    </row>
    <row r="97" spans="1:6" ht="76.5">
      <c r="A97" s="110" t="s">
        <v>276</v>
      </c>
      <c r="B97" s="92" t="s">
        <v>277</v>
      </c>
      <c r="C97" s="93" t="s">
        <v>429</v>
      </c>
      <c r="D97" s="111" t="s">
        <v>490</v>
      </c>
      <c r="E97" s="137">
        <v>95000</v>
      </c>
      <c r="F97" s="113">
        <v>95000</v>
      </c>
    </row>
    <row r="98" spans="1:6" ht="13.5" thickBot="1">
      <c r="A98" s="138"/>
      <c r="B98" s="115"/>
      <c r="C98" s="116"/>
      <c r="D98" s="117"/>
      <c r="E98" s="118"/>
      <c r="F98" s="119"/>
    </row>
    <row r="99" spans="1:6" ht="13.5" thickBot="1">
      <c r="A99" s="97">
        <v>5</v>
      </c>
      <c r="B99" s="98" t="s">
        <v>280</v>
      </c>
      <c r="C99" s="99"/>
      <c r="D99" s="100"/>
      <c r="E99" s="101"/>
      <c r="F99" s="102">
        <f>+F101+F119</f>
        <v>84790000</v>
      </c>
    </row>
    <row r="100" spans="1:6" ht="13.5" thickBot="1">
      <c r="A100" s="120"/>
      <c r="B100" s="121"/>
      <c r="C100" s="122"/>
      <c r="D100" s="123"/>
      <c r="E100" s="124"/>
      <c r="F100" s="125"/>
    </row>
    <row r="101" spans="1:6" ht="13.5" thickBot="1">
      <c r="A101" s="97" t="s">
        <v>281</v>
      </c>
      <c r="B101" s="98" t="s">
        <v>282</v>
      </c>
      <c r="C101" s="99"/>
      <c r="D101" s="100"/>
      <c r="E101" s="101"/>
      <c r="F101" s="102">
        <f>SUM(F102:F117)</f>
        <v>64890000</v>
      </c>
    </row>
    <row r="102" spans="1:6" ht="38.25">
      <c r="A102" s="136" t="s">
        <v>285</v>
      </c>
      <c r="B102" s="92" t="s">
        <v>286</v>
      </c>
      <c r="C102" s="93" t="s">
        <v>421</v>
      </c>
      <c r="D102" s="111" t="s">
        <v>491</v>
      </c>
      <c r="E102" s="112">
        <v>410000</v>
      </c>
      <c r="F102" s="113">
        <v>410000</v>
      </c>
    </row>
    <row r="103" spans="1:6" ht="63.75">
      <c r="A103" s="313" t="s">
        <v>287</v>
      </c>
      <c r="B103" s="314" t="s">
        <v>288</v>
      </c>
      <c r="C103" s="93" t="s">
        <v>421</v>
      </c>
      <c r="D103" s="111" t="s">
        <v>492</v>
      </c>
      <c r="E103" s="112">
        <v>1100000</v>
      </c>
      <c r="F103" s="315">
        <f>SUM(E103:E106)</f>
        <v>2120000</v>
      </c>
    </row>
    <row r="104" spans="1:6" ht="51">
      <c r="A104" s="313"/>
      <c r="B104" s="314"/>
      <c r="C104" s="134" t="s">
        <v>427</v>
      </c>
      <c r="D104" s="111" t="s">
        <v>493</v>
      </c>
      <c r="E104" s="137">
        <v>750000</v>
      </c>
      <c r="F104" s="315"/>
    </row>
    <row r="105" spans="1:6" ht="38.25">
      <c r="A105" s="313"/>
      <c r="B105" s="314"/>
      <c r="C105" s="134" t="s">
        <v>429</v>
      </c>
      <c r="D105" s="111" t="s">
        <v>494</v>
      </c>
      <c r="E105" s="137">
        <v>210000</v>
      </c>
      <c r="F105" s="315"/>
    </row>
    <row r="106" spans="1:6" ht="38.25">
      <c r="A106" s="313"/>
      <c r="B106" s="314"/>
      <c r="C106" s="134" t="s">
        <v>450</v>
      </c>
      <c r="D106" s="111" t="s">
        <v>495</v>
      </c>
      <c r="E106" s="137">
        <v>60000</v>
      </c>
      <c r="F106" s="315"/>
    </row>
    <row r="107" spans="1:6" ht="76.5">
      <c r="A107" s="330" t="s">
        <v>289</v>
      </c>
      <c r="B107" s="332" t="s">
        <v>290</v>
      </c>
      <c r="C107" s="93" t="s">
        <v>421</v>
      </c>
      <c r="D107" s="111" t="s">
        <v>496</v>
      </c>
      <c r="E107" s="112">
        <v>435000</v>
      </c>
      <c r="F107" s="333">
        <v>2270000</v>
      </c>
    </row>
    <row r="108" spans="1:6" ht="63.75">
      <c r="A108" s="331"/>
      <c r="B108" s="317"/>
      <c r="C108" s="134" t="s">
        <v>431</v>
      </c>
      <c r="D108" s="111" t="s">
        <v>497</v>
      </c>
      <c r="E108" s="112">
        <v>610000</v>
      </c>
      <c r="F108" s="318"/>
    </row>
    <row r="109" spans="1:6" ht="102">
      <c r="A109" s="330"/>
      <c r="B109" s="335"/>
      <c r="C109" s="134" t="s">
        <v>427</v>
      </c>
      <c r="D109" s="111" t="s">
        <v>498</v>
      </c>
      <c r="E109" s="137">
        <v>800000</v>
      </c>
      <c r="F109" s="333"/>
    </row>
    <row r="110" spans="1:6" ht="38.25">
      <c r="A110" s="334"/>
      <c r="B110" s="336"/>
      <c r="C110" s="134" t="s">
        <v>429</v>
      </c>
      <c r="D110" s="111" t="s">
        <v>499</v>
      </c>
      <c r="E110" s="137">
        <v>109000</v>
      </c>
      <c r="F110" s="338"/>
    </row>
    <row r="111" spans="1:6" ht="38.25">
      <c r="A111" s="331"/>
      <c r="B111" s="337"/>
      <c r="C111" s="134" t="s">
        <v>450</v>
      </c>
      <c r="D111" s="111" t="s">
        <v>500</v>
      </c>
      <c r="E111" s="137">
        <v>316000</v>
      </c>
      <c r="F111" s="318"/>
    </row>
    <row r="112" spans="1:6" ht="38.25">
      <c r="A112" s="328" t="s">
        <v>291</v>
      </c>
      <c r="B112" s="314" t="s">
        <v>292</v>
      </c>
      <c r="C112" s="93" t="s">
        <v>431</v>
      </c>
      <c r="D112" s="111" t="s">
        <v>501</v>
      </c>
      <c r="E112" s="112">
        <v>2000000</v>
      </c>
      <c r="F112" s="315">
        <f>+E112+E113+E114</f>
        <v>51590000</v>
      </c>
    </row>
    <row r="113" spans="1:6" ht="63.75">
      <c r="A113" s="328"/>
      <c r="B113" s="314"/>
      <c r="C113" s="134" t="s">
        <v>429</v>
      </c>
      <c r="D113" s="111" t="s">
        <v>502</v>
      </c>
      <c r="E113" s="137">
        <v>980000</v>
      </c>
      <c r="F113" s="315"/>
    </row>
    <row r="114" spans="1:6" ht="165.75">
      <c r="A114" s="328"/>
      <c r="B114" s="314"/>
      <c r="C114" s="134" t="s">
        <v>433</v>
      </c>
      <c r="D114" s="111" t="s">
        <v>503</v>
      </c>
      <c r="E114" s="112">
        <v>48610000</v>
      </c>
      <c r="F114" s="315"/>
    </row>
    <row r="115" spans="1:6" ht="25.5">
      <c r="A115" s="110" t="s">
        <v>293</v>
      </c>
      <c r="B115" s="92" t="s">
        <v>294</v>
      </c>
      <c r="C115" s="134" t="s">
        <v>450</v>
      </c>
      <c r="D115" s="111" t="s">
        <v>504</v>
      </c>
      <c r="E115" s="112">
        <v>150000</v>
      </c>
      <c r="F115" s="113">
        <f>+E115</f>
        <v>150000</v>
      </c>
    </row>
    <row r="116" spans="1:6" ht="76.5">
      <c r="A116" s="328" t="s">
        <v>297</v>
      </c>
      <c r="B116" s="314" t="s">
        <v>298</v>
      </c>
      <c r="C116" s="134" t="s">
        <v>431</v>
      </c>
      <c r="D116" s="111" t="s">
        <v>505</v>
      </c>
      <c r="E116" s="112">
        <v>7100000</v>
      </c>
      <c r="F116" s="315">
        <v>8350000</v>
      </c>
    </row>
    <row r="117" spans="1:6" ht="51">
      <c r="A117" s="328"/>
      <c r="B117" s="314"/>
      <c r="C117" s="134" t="s">
        <v>427</v>
      </c>
      <c r="D117" s="111" t="s">
        <v>506</v>
      </c>
      <c r="E117" s="137">
        <v>1250000</v>
      </c>
      <c r="F117" s="315"/>
    </row>
    <row r="118" spans="1:6">
      <c r="A118" s="110"/>
      <c r="B118" s="92"/>
      <c r="C118" s="134"/>
      <c r="D118" s="111"/>
      <c r="E118" s="137"/>
      <c r="F118" s="113"/>
    </row>
    <row r="119" spans="1:6">
      <c r="A119" s="140">
        <v>5.99</v>
      </c>
      <c r="B119" s="141" t="s">
        <v>324</v>
      </c>
      <c r="C119" s="142"/>
      <c r="D119" s="143"/>
      <c r="E119" s="144"/>
      <c r="F119" s="145">
        <f>+F120</f>
        <v>19900000</v>
      </c>
    </row>
    <row r="120" spans="1:6" ht="267.75">
      <c r="A120" s="136" t="s">
        <v>507</v>
      </c>
      <c r="B120" s="92" t="s">
        <v>330</v>
      </c>
      <c r="C120" s="134" t="s">
        <v>433</v>
      </c>
      <c r="D120" s="111" t="s">
        <v>508</v>
      </c>
      <c r="E120" s="112">
        <f>17400000+1500000+1000000</f>
        <v>19900000</v>
      </c>
      <c r="F120" s="113">
        <f>+E120</f>
        <v>19900000</v>
      </c>
    </row>
    <row r="121" spans="1:6" ht="13.5" thickBot="1">
      <c r="A121" s="138"/>
      <c r="B121" s="115"/>
      <c r="C121" s="116"/>
      <c r="D121" s="117"/>
      <c r="E121" s="118"/>
      <c r="F121" s="119"/>
    </row>
    <row r="122" spans="1:6" ht="13.5" thickBot="1">
      <c r="A122" s="97">
        <v>6</v>
      </c>
      <c r="B122" s="98" t="s">
        <v>333</v>
      </c>
      <c r="C122" s="99"/>
      <c r="D122" s="100"/>
      <c r="E122" s="101"/>
      <c r="F122" s="102">
        <v>1240700</v>
      </c>
    </row>
    <row r="123" spans="1:6">
      <c r="A123" s="149"/>
      <c r="B123" s="104"/>
      <c r="C123" s="105"/>
      <c r="D123" s="106"/>
      <c r="E123" s="107"/>
      <c r="F123" s="108"/>
    </row>
    <row r="124" spans="1:6" ht="25.5">
      <c r="A124" s="140">
        <v>6.02</v>
      </c>
      <c r="B124" s="141" t="s">
        <v>354</v>
      </c>
      <c r="C124" s="142"/>
      <c r="D124" s="143"/>
      <c r="E124" s="144"/>
      <c r="F124" s="145">
        <f>SUM(F125)</f>
        <v>350000</v>
      </c>
    </row>
    <row r="125" spans="1:6" ht="25.5">
      <c r="A125" s="136" t="s">
        <v>361</v>
      </c>
      <c r="B125" s="92" t="s">
        <v>362</v>
      </c>
      <c r="C125" s="93" t="s">
        <v>421</v>
      </c>
      <c r="D125" s="111" t="s">
        <v>509</v>
      </c>
      <c r="E125" s="112">
        <v>350000</v>
      </c>
      <c r="F125" s="113">
        <v>350000</v>
      </c>
    </row>
    <row r="126" spans="1:6" ht="13.5" thickBot="1">
      <c r="A126" s="136"/>
      <c r="B126" s="92"/>
      <c r="C126" s="93"/>
      <c r="D126" s="111"/>
      <c r="E126" s="112"/>
      <c r="F126" s="130"/>
    </row>
    <row r="127" spans="1:6" ht="26.25" thickBot="1">
      <c r="A127" s="97">
        <v>6.06</v>
      </c>
      <c r="B127" s="98" t="s">
        <v>388</v>
      </c>
      <c r="C127" s="99"/>
      <c r="D127" s="100"/>
      <c r="E127" s="101"/>
      <c r="F127" s="102">
        <f>SUM(F128)</f>
        <v>150000</v>
      </c>
    </row>
    <row r="128" spans="1:6" ht="38.25">
      <c r="A128" s="136" t="s">
        <v>391</v>
      </c>
      <c r="B128" s="92" t="s">
        <v>392</v>
      </c>
      <c r="C128" s="93" t="s">
        <v>429</v>
      </c>
      <c r="D128" s="111" t="s">
        <v>510</v>
      </c>
      <c r="E128" s="137">
        <v>150000</v>
      </c>
      <c r="F128" s="113">
        <v>150000</v>
      </c>
    </row>
    <row r="129" spans="1:6" ht="13.5" thickBot="1">
      <c r="A129" s="138"/>
      <c r="B129" s="115"/>
      <c r="C129" s="116"/>
      <c r="D129" s="117"/>
      <c r="E129" s="118"/>
      <c r="F129" s="119"/>
    </row>
    <row r="130" spans="1:6" ht="26.25" thickBot="1">
      <c r="A130" s="97" t="s">
        <v>393</v>
      </c>
      <c r="B130" s="98" t="s">
        <v>394</v>
      </c>
      <c r="C130" s="99"/>
      <c r="D130" s="100"/>
      <c r="E130" s="101"/>
      <c r="F130" s="102">
        <f>SUM(F131)</f>
        <v>740700</v>
      </c>
    </row>
    <row r="131" spans="1:6" ht="63.75">
      <c r="A131" s="149" t="s">
        <v>395</v>
      </c>
      <c r="B131" s="104" t="s">
        <v>396</v>
      </c>
      <c r="C131" s="93" t="s">
        <v>421</v>
      </c>
      <c r="D131" s="106" t="s">
        <v>511</v>
      </c>
      <c r="E131" s="112">
        <v>740700</v>
      </c>
      <c r="F131" s="127">
        <v>740700</v>
      </c>
    </row>
    <row r="132" spans="1:6" ht="13.5" thickBot="1">
      <c r="A132" s="150"/>
      <c r="B132" s="151"/>
      <c r="C132" s="152"/>
      <c r="D132" s="153"/>
      <c r="E132" s="154"/>
      <c r="F132" s="155"/>
    </row>
  </sheetData>
  <mergeCells count="69">
    <mergeCell ref="A112:A114"/>
    <mergeCell ref="B112:B114"/>
    <mergeCell ref="F112:F114"/>
    <mergeCell ref="A116:A117"/>
    <mergeCell ref="B116:B117"/>
    <mergeCell ref="F116:F117"/>
    <mergeCell ref="A107:A108"/>
    <mergeCell ref="B107:B108"/>
    <mergeCell ref="F107:F108"/>
    <mergeCell ref="A109:A111"/>
    <mergeCell ref="B109:B111"/>
    <mergeCell ref="F109:F111"/>
    <mergeCell ref="A94:A95"/>
    <mergeCell ref="B94:B95"/>
    <mergeCell ref="F94:F95"/>
    <mergeCell ref="A103:A106"/>
    <mergeCell ref="B103:B106"/>
    <mergeCell ref="F103:F106"/>
    <mergeCell ref="A87:A88"/>
    <mergeCell ref="B87:B88"/>
    <mergeCell ref="F87:F88"/>
    <mergeCell ref="A91:A93"/>
    <mergeCell ref="B91:B93"/>
    <mergeCell ref="F91:F93"/>
    <mergeCell ref="A75:A76"/>
    <mergeCell ref="B75:B76"/>
    <mergeCell ref="F75:F76"/>
    <mergeCell ref="A85:A86"/>
    <mergeCell ref="B85:B86"/>
    <mergeCell ref="F85:F86"/>
    <mergeCell ref="A63:A65"/>
    <mergeCell ref="B63:B65"/>
    <mergeCell ref="F63:F65"/>
    <mergeCell ref="A66:A67"/>
    <mergeCell ref="B66:B67"/>
    <mergeCell ref="F66:F67"/>
    <mergeCell ref="A55:A59"/>
    <mergeCell ref="B55:B59"/>
    <mergeCell ref="F55:F59"/>
    <mergeCell ref="A60:A62"/>
    <mergeCell ref="B60:B62"/>
    <mergeCell ref="F60:F62"/>
    <mergeCell ref="A50:A51"/>
    <mergeCell ref="B50:B51"/>
    <mergeCell ref="F50:F51"/>
    <mergeCell ref="A53:A54"/>
    <mergeCell ref="B53:B54"/>
    <mergeCell ref="F53:F54"/>
    <mergeCell ref="A43:A44"/>
    <mergeCell ref="B43:B44"/>
    <mergeCell ref="F43:F44"/>
    <mergeCell ref="A48:A49"/>
    <mergeCell ref="B48:B49"/>
    <mergeCell ref="F48:F49"/>
    <mergeCell ref="A22:A23"/>
    <mergeCell ref="B22:B23"/>
    <mergeCell ref="F22:F23"/>
    <mergeCell ref="A25:A26"/>
    <mergeCell ref="B25:B26"/>
    <mergeCell ref="F25:F26"/>
    <mergeCell ref="A1:F1"/>
    <mergeCell ref="A2:F2"/>
    <mergeCell ref="A3:F3"/>
    <mergeCell ref="A4:F4"/>
    <mergeCell ref="A5:A8"/>
    <mergeCell ref="B5:B8"/>
    <mergeCell ref="C5:D7"/>
    <mergeCell ref="E5:E8"/>
    <mergeCell ref="F5:F8"/>
  </mergeCells>
  <pageMargins left="0.70866141732283472" right="0.70866141732283472" top="0.74803149606299213" bottom="0.74803149606299213" header="0.31496062992125984" footer="0.31496062992125984"/>
  <pageSetup scale="7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0"/>
  <sheetViews>
    <sheetView workbookViewId="0">
      <selection activeCell="A2" sqref="A2:F2"/>
    </sheetView>
  </sheetViews>
  <sheetFormatPr baseColWidth="10" defaultRowHeight="12.75"/>
  <cols>
    <col min="1" max="1" width="8.85546875" style="156" customWidth="1"/>
    <col min="2" max="2" width="40.85546875" style="157" customWidth="1"/>
    <col min="3" max="3" width="17.7109375" style="158" customWidth="1"/>
    <col min="4" max="4" width="59.85546875" style="159" customWidth="1"/>
    <col min="5" max="5" width="18.85546875" style="184" customWidth="1"/>
    <col min="6" max="6" width="18.85546875" style="185" customWidth="1"/>
  </cols>
  <sheetData>
    <row r="1" spans="1:6">
      <c r="A1" s="278" t="s">
        <v>0</v>
      </c>
      <c r="B1" s="278"/>
      <c r="C1" s="278"/>
      <c r="D1" s="278"/>
      <c r="E1" s="278"/>
      <c r="F1" s="278"/>
    </row>
    <row r="2" spans="1:6">
      <c r="A2" s="278" t="s">
        <v>1</v>
      </c>
      <c r="B2" s="278"/>
      <c r="C2" s="278"/>
      <c r="D2" s="278"/>
      <c r="E2" s="278"/>
      <c r="F2" s="278"/>
    </row>
    <row r="3" spans="1:6">
      <c r="A3" s="298" t="s">
        <v>512</v>
      </c>
      <c r="B3" s="298"/>
      <c r="C3" s="298"/>
      <c r="D3" s="298"/>
      <c r="E3" s="298"/>
      <c r="F3" s="298"/>
    </row>
    <row r="4" spans="1:6" ht="13.5" thickBot="1">
      <c r="A4" s="278" t="s">
        <v>3</v>
      </c>
      <c r="B4" s="278"/>
      <c r="C4" s="278"/>
      <c r="D4" s="278"/>
      <c r="E4" s="278"/>
      <c r="F4" s="278"/>
    </row>
    <row r="5" spans="1:6">
      <c r="A5" s="299" t="s">
        <v>5</v>
      </c>
      <c r="B5" s="301" t="s">
        <v>6</v>
      </c>
      <c r="C5" s="303" t="s">
        <v>513</v>
      </c>
      <c r="D5" s="304"/>
      <c r="E5" s="309" t="s">
        <v>417</v>
      </c>
      <c r="F5" s="311" t="s">
        <v>418</v>
      </c>
    </row>
    <row r="6" spans="1:6">
      <c r="A6" s="300"/>
      <c r="B6" s="302"/>
      <c r="C6" s="305"/>
      <c r="D6" s="306"/>
      <c r="E6" s="310"/>
      <c r="F6" s="312"/>
    </row>
    <row r="7" spans="1:6" ht="13.5" thickBot="1">
      <c r="A7" s="300"/>
      <c r="B7" s="302"/>
      <c r="C7" s="307"/>
      <c r="D7" s="308"/>
      <c r="E7" s="310"/>
      <c r="F7" s="312"/>
    </row>
    <row r="8" spans="1:6" ht="13.5" thickBot="1">
      <c r="A8" s="300"/>
      <c r="B8" s="302"/>
      <c r="C8" s="83" t="s">
        <v>419</v>
      </c>
      <c r="D8" s="84" t="s">
        <v>420</v>
      </c>
      <c r="E8" s="310"/>
      <c r="F8" s="312"/>
    </row>
    <row r="9" spans="1:6">
      <c r="A9" s="85"/>
      <c r="B9" s="86" t="s">
        <v>13</v>
      </c>
      <c r="C9" s="87"/>
      <c r="D9" s="88"/>
      <c r="E9" s="162">
        <f>SUM(E15:E169)</f>
        <v>2171182482</v>
      </c>
      <c r="F9" s="163">
        <f>+F12+F38+F89+F163</f>
        <v>2171182482</v>
      </c>
    </row>
    <row r="10" spans="1:6">
      <c r="A10" s="91"/>
      <c r="B10" s="92"/>
      <c r="C10" s="93"/>
      <c r="D10" s="94"/>
      <c r="E10" s="112"/>
      <c r="F10" s="164"/>
    </row>
    <row r="11" spans="1:6" ht="13.5" thickBot="1">
      <c r="A11" s="138"/>
      <c r="B11" s="115"/>
      <c r="C11" s="116"/>
      <c r="D11" s="117"/>
      <c r="E11" s="118"/>
      <c r="F11" s="119"/>
    </row>
    <row r="12" spans="1:6" ht="13.5" thickBot="1">
      <c r="A12" s="97">
        <v>0</v>
      </c>
      <c r="B12" s="98" t="s">
        <v>14</v>
      </c>
      <c r="C12" s="165"/>
      <c r="D12" s="166"/>
      <c r="E12" s="101"/>
      <c r="F12" s="102">
        <f>+F14+F18+F21+F28+F32</f>
        <v>2013637132.9200001</v>
      </c>
    </row>
    <row r="13" spans="1:6">
      <c r="A13" s="103"/>
      <c r="B13" s="104"/>
      <c r="C13" s="105"/>
      <c r="D13" s="106"/>
      <c r="E13" s="107"/>
      <c r="F13" s="108"/>
    </row>
    <row r="14" spans="1:6">
      <c r="A14" s="140" t="s">
        <v>15</v>
      </c>
      <c r="B14" s="141" t="s">
        <v>16</v>
      </c>
      <c r="C14" s="167"/>
      <c r="D14" s="168"/>
      <c r="E14" s="144"/>
      <c r="F14" s="145">
        <f>SUM(F15:F16)</f>
        <v>824627842</v>
      </c>
    </row>
    <row r="15" spans="1:6" ht="51">
      <c r="A15" s="138" t="s">
        <v>17</v>
      </c>
      <c r="B15" s="115" t="s">
        <v>18</v>
      </c>
      <c r="C15" s="93" t="s">
        <v>514</v>
      </c>
      <c r="D15" s="169" t="s">
        <v>515</v>
      </c>
      <c r="E15" s="112">
        <v>814627842</v>
      </c>
      <c r="F15" s="170">
        <f>+E15</f>
        <v>814627842</v>
      </c>
    </row>
    <row r="16" spans="1:6">
      <c r="A16" s="138" t="s">
        <v>25</v>
      </c>
      <c r="B16" s="115" t="s">
        <v>26</v>
      </c>
      <c r="C16" s="93" t="s">
        <v>514</v>
      </c>
      <c r="D16" s="171" t="s">
        <v>516</v>
      </c>
      <c r="E16" s="112">
        <v>10000000</v>
      </c>
      <c r="F16" s="170">
        <f>+E16</f>
        <v>10000000</v>
      </c>
    </row>
    <row r="17" spans="1:6" ht="13.5" thickBot="1">
      <c r="A17" s="138"/>
      <c r="B17" s="115"/>
      <c r="C17" s="116"/>
      <c r="D17" s="117"/>
      <c r="E17" s="118"/>
      <c r="F17" s="119"/>
    </row>
    <row r="18" spans="1:6" ht="13.5" thickBot="1">
      <c r="A18" s="97" t="s">
        <v>27</v>
      </c>
      <c r="B18" s="98" t="s">
        <v>28</v>
      </c>
      <c r="C18" s="165"/>
      <c r="D18" s="166"/>
      <c r="E18" s="101"/>
      <c r="F18" s="102">
        <f>+F19</f>
        <v>9000000</v>
      </c>
    </row>
    <row r="19" spans="1:6" ht="25.5">
      <c r="A19" s="149" t="s">
        <v>29</v>
      </c>
      <c r="B19" s="104" t="s">
        <v>30</v>
      </c>
      <c r="C19" s="105" t="s">
        <v>514</v>
      </c>
      <c r="D19" s="169" t="s">
        <v>517</v>
      </c>
      <c r="E19" s="107">
        <v>9000000</v>
      </c>
      <c r="F19" s="127">
        <f>+E19</f>
        <v>9000000</v>
      </c>
    </row>
    <row r="20" spans="1:6">
      <c r="A20" s="110"/>
      <c r="B20" s="92"/>
      <c r="C20" s="93"/>
      <c r="D20" s="111"/>
      <c r="E20" s="112"/>
      <c r="F20" s="130"/>
    </row>
    <row r="21" spans="1:6">
      <c r="A21" s="140" t="s">
        <v>39</v>
      </c>
      <c r="B21" s="141" t="s">
        <v>40</v>
      </c>
      <c r="C21" s="167"/>
      <c r="D21" s="168"/>
      <c r="E21" s="144"/>
      <c r="F21" s="145">
        <f>SUM(F22:F26)</f>
        <v>864246104.22000003</v>
      </c>
    </row>
    <row r="22" spans="1:6" ht="38.25">
      <c r="A22" s="110" t="s">
        <v>41</v>
      </c>
      <c r="B22" s="92" t="s">
        <v>42</v>
      </c>
      <c r="C22" s="105" t="s">
        <v>514</v>
      </c>
      <c r="D22" s="111" t="s">
        <v>518</v>
      </c>
      <c r="E22" s="112">
        <v>247843421</v>
      </c>
      <c r="F22" s="113">
        <f>+E22</f>
        <v>247843421</v>
      </c>
    </row>
    <row r="23" spans="1:6" ht="25.5">
      <c r="A23" s="110" t="s">
        <v>43</v>
      </c>
      <c r="B23" s="92" t="s">
        <v>44</v>
      </c>
      <c r="C23" s="105" t="s">
        <v>514</v>
      </c>
      <c r="D23" s="111" t="s">
        <v>519</v>
      </c>
      <c r="E23" s="112">
        <v>288908844</v>
      </c>
      <c r="F23" s="113">
        <f>+E23</f>
        <v>288908844</v>
      </c>
    </row>
    <row r="24" spans="1:6" ht="25.5">
      <c r="A24" s="110" t="s">
        <v>45</v>
      </c>
      <c r="B24" s="92" t="s">
        <v>46</v>
      </c>
      <c r="C24" s="105" t="s">
        <v>514</v>
      </c>
      <c r="D24" s="111" t="s">
        <v>520</v>
      </c>
      <c r="E24" s="112">
        <v>128370464.22</v>
      </c>
      <c r="F24" s="113">
        <f>+E24</f>
        <v>128370464.22</v>
      </c>
    </row>
    <row r="25" spans="1:6" ht="25.5">
      <c r="A25" s="110" t="s">
        <v>47</v>
      </c>
      <c r="B25" s="92" t="s">
        <v>48</v>
      </c>
      <c r="C25" s="105" t="s">
        <v>514</v>
      </c>
      <c r="D25" s="111" t="s">
        <v>521</v>
      </c>
      <c r="E25" s="112">
        <v>112718383</v>
      </c>
      <c r="F25" s="113">
        <f>+E25</f>
        <v>112718383</v>
      </c>
    </row>
    <row r="26" spans="1:6" ht="38.25">
      <c r="A26" s="110" t="s">
        <v>49</v>
      </c>
      <c r="B26" s="92" t="s">
        <v>50</v>
      </c>
      <c r="C26" s="105" t="s">
        <v>514</v>
      </c>
      <c r="D26" s="111" t="s">
        <v>522</v>
      </c>
      <c r="E26" s="112">
        <v>86404992</v>
      </c>
      <c r="F26" s="113">
        <f>+E26</f>
        <v>86404992</v>
      </c>
    </row>
    <row r="27" spans="1:6">
      <c r="A27" s="110"/>
      <c r="B27" s="92"/>
      <c r="C27" s="93"/>
      <c r="D27" s="111"/>
      <c r="E27" s="112"/>
      <c r="F27" s="130"/>
    </row>
    <row r="28" spans="1:6" ht="25.5">
      <c r="A28" s="140" t="s">
        <v>51</v>
      </c>
      <c r="B28" s="141" t="s">
        <v>52</v>
      </c>
      <c r="C28" s="167"/>
      <c r="D28" s="168"/>
      <c r="E28" s="144"/>
      <c r="F28" s="145">
        <f>SUM(F29:F30)</f>
        <v>151174089.5</v>
      </c>
    </row>
    <row r="29" spans="1:6" ht="25.5">
      <c r="A29" s="110" t="s">
        <v>53</v>
      </c>
      <c r="B29" s="92" t="s">
        <v>54</v>
      </c>
      <c r="C29" s="105" t="s">
        <v>514</v>
      </c>
      <c r="D29" s="171" t="s">
        <v>523</v>
      </c>
      <c r="E29" s="112">
        <v>143421572.09</v>
      </c>
      <c r="F29" s="113">
        <f>+E29</f>
        <v>143421572.09</v>
      </c>
    </row>
    <row r="30" spans="1:6" ht="25.5">
      <c r="A30" s="110" t="s">
        <v>61</v>
      </c>
      <c r="B30" s="92" t="s">
        <v>62</v>
      </c>
      <c r="C30" s="105" t="s">
        <v>514</v>
      </c>
      <c r="D30" s="171" t="s">
        <v>524</v>
      </c>
      <c r="E30" s="112">
        <v>7752517.4100000001</v>
      </c>
      <c r="F30" s="113">
        <f>+E30</f>
        <v>7752517.4100000001</v>
      </c>
    </row>
    <row r="31" spans="1:6">
      <c r="A31" s="110"/>
      <c r="B31" s="92"/>
      <c r="C31" s="93"/>
      <c r="D31" s="111"/>
      <c r="E31" s="112"/>
      <c r="F31" s="130"/>
    </row>
    <row r="32" spans="1:6" ht="38.25">
      <c r="A32" s="140" t="s">
        <v>63</v>
      </c>
      <c r="B32" s="141" t="s">
        <v>64</v>
      </c>
      <c r="C32" s="167"/>
      <c r="D32" s="168"/>
      <c r="E32" s="144"/>
      <c r="F32" s="145">
        <f>SUM(F33:F36)</f>
        <v>164589097.20000002</v>
      </c>
    </row>
    <row r="33" spans="1:6" ht="25.5">
      <c r="A33" s="110" t="s">
        <v>65</v>
      </c>
      <c r="B33" s="92" t="s">
        <v>66</v>
      </c>
      <c r="C33" s="105" t="s">
        <v>514</v>
      </c>
      <c r="D33" s="111" t="s">
        <v>525</v>
      </c>
      <c r="E33" s="112">
        <v>78765576.890000001</v>
      </c>
      <c r="F33" s="113">
        <f>+E33</f>
        <v>78765576.890000001</v>
      </c>
    </row>
    <row r="34" spans="1:6" ht="38.25">
      <c r="A34" s="110" t="s">
        <v>67</v>
      </c>
      <c r="B34" s="92" t="s">
        <v>68</v>
      </c>
      <c r="C34" s="105" t="s">
        <v>514</v>
      </c>
      <c r="D34" s="111" t="s">
        <v>526</v>
      </c>
      <c r="E34" s="112">
        <v>23257552.23</v>
      </c>
      <c r="F34" s="113">
        <f>+E34</f>
        <v>23257552.23</v>
      </c>
    </row>
    <row r="35" spans="1:6" ht="38.25">
      <c r="A35" s="110" t="s">
        <v>69</v>
      </c>
      <c r="B35" s="92" t="s">
        <v>70</v>
      </c>
      <c r="C35" s="105" t="s">
        <v>514</v>
      </c>
      <c r="D35" s="111" t="s">
        <v>527</v>
      </c>
      <c r="E35" s="112">
        <v>46515104.460000001</v>
      </c>
      <c r="F35" s="113">
        <f>+E35</f>
        <v>46515104.460000001</v>
      </c>
    </row>
    <row r="36" spans="1:6" ht="38.25">
      <c r="A36" s="110" t="s">
        <v>73</v>
      </c>
      <c r="B36" s="92" t="s">
        <v>74</v>
      </c>
      <c r="C36" s="105" t="s">
        <v>514</v>
      </c>
      <c r="D36" s="111" t="s">
        <v>528</v>
      </c>
      <c r="E36" s="112">
        <v>16050863.619999999</v>
      </c>
      <c r="F36" s="113">
        <f>+E36</f>
        <v>16050863.619999999</v>
      </c>
    </row>
    <row r="37" spans="1:6" ht="13.5" thickBot="1">
      <c r="A37" s="110"/>
      <c r="B37" s="92"/>
      <c r="C37" s="93"/>
      <c r="D37" s="111"/>
      <c r="E37" s="112"/>
      <c r="F37" s="130"/>
    </row>
    <row r="38" spans="1:6" ht="13.5" thickBot="1">
      <c r="A38" s="97">
        <v>1</v>
      </c>
      <c r="B38" s="98" t="s">
        <v>81</v>
      </c>
      <c r="C38" s="165"/>
      <c r="D38" s="166"/>
      <c r="E38" s="172"/>
      <c r="F38" s="102">
        <f>+F40+F51+F63+F68+F78+F81</f>
        <v>93484005.079999998</v>
      </c>
    </row>
    <row r="39" spans="1:6">
      <c r="A39" s="120"/>
      <c r="B39" s="121"/>
      <c r="C39" s="122"/>
      <c r="D39" s="123"/>
      <c r="E39" s="173"/>
      <c r="F39" s="125"/>
    </row>
    <row r="40" spans="1:6">
      <c r="A40" s="140" t="s">
        <v>94</v>
      </c>
      <c r="B40" s="141" t="s">
        <v>95</v>
      </c>
      <c r="C40" s="167"/>
      <c r="D40" s="168"/>
      <c r="E40" s="174"/>
      <c r="F40" s="145">
        <f>SUM(F41:F49)</f>
        <v>73212935.299999997</v>
      </c>
    </row>
    <row r="41" spans="1:6" ht="38.25">
      <c r="A41" s="114" t="s">
        <v>96</v>
      </c>
      <c r="B41" s="115" t="s">
        <v>97</v>
      </c>
      <c r="C41" s="93" t="s">
        <v>429</v>
      </c>
      <c r="D41" s="111" t="s">
        <v>529</v>
      </c>
      <c r="E41" s="112">
        <v>7501000</v>
      </c>
      <c r="F41" s="113">
        <f>+E41</f>
        <v>7501000</v>
      </c>
    </row>
    <row r="42" spans="1:6" ht="38.25">
      <c r="A42" s="114" t="s">
        <v>98</v>
      </c>
      <c r="B42" s="115" t="s">
        <v>99</v>
      </c>
      <c r="C42" s="93" t="s">
        <v>429</v>
      </c>
      <c r="D42" s="111" t="s">
        <v>530</v>
      </c>
      <c r="E42" s="175">
        <v>47196935.299999997</v>
      </c>
      <c r="F42" s="113">
        <f>+E42</f>
        <v>47196935.299999997</v>
      </c>
    </row>
    <row r="43" spans="1:6" ht="76.5">
      <c r="A43" s="313" t="s">
        <v>100</v>
      </c>
      <c r="B43" s="314" t="s">
        <v>101</v>
      </c>
      <c r="C43" s="93" t="s">
        <v>531</v>
      </c>
      <c r="D43" s="111" t="s">
        <v>532</v>
      </c>
      <c r="E43" s="137">
        <v>1900000</v>
      </c>
      <c r="F43" s="333">
        <f>SUM(E43:E46)</f>
        <v>2165000</v>
      </c>
    </row>
    <row r="44" spans="1:6" ht="25.5">
      <c r="A44" s="313"/>
      <c r="B44" s="314"/>
      <c r="C44" s="93" t="s">
        <v>465</v>
      </c>
      <c r="D44" s="111" t="s">
        <v>533</v>
      </c>
      <c r="E44" s="137">
        <v>40000</v>
      </c>
      <c r="F44" s="338"/>
    </row>
    <row r="45" spans="1:6" ht="25.5">
      <c r="A45" s="313"/>
      <c r="B45" s="314"/>
      <c r="C45" s="93" t="s">
        <v>431</v>
      </c>
      <c r="D45" s="111" t="s">
        <v>534</v>
      </c>
      <c r="E45" s="137">
        <v>100000</v>
      </c>
      <c r="F45" s="338"/>
    </row>
    <row r="46" spans="1:6" ht="38.25">
      <c r="A46" s="313"/>
      <c r="B46" s="314"/>
      <c r="C46" s="93" t="s">
        <v>429</v>
      </c>
      <c r="D46" s="111" t="s">
        <v>535</v>
      </c>
      <c r="E46" s="112">
        <f>100000+25000</f>
        <v>125000</v>
      </c>
      <c r="F46" s="318"/>
    </row>
    <row r="47" spans="1:6" ht="38.25">
      <c r="A47" s="313" t="s">
        <v>102</v>
      </c>
      <c r="B47" s="314" t="s">
        <v>103</v>
      </c>
      <c r="C47" s="93" t="s">
        <v>429</v>
      </c>
      <c r="D47" s="111" t="s">
        <v>536</v>
      </c>
      <c r="E47" s="112">
        <v>1200000</v>
      </c>
      <c r="F47" s="315">
        <f>SUM(E47:E48)</f>
        <v>14900000</v>
      </c>
    </row>
    <row r="48" spans="1:6" ht="38.25">
      <c r="A48" s="313"/>
      <c r="B48" s="314"/>
      <c r="C48" s="93" t="s">
        <v>433</v>
      </c>
      <c r="D48" s="111" t="s">
        <v>537</v>
      </c>
      <c r="E48" s="112">
        <f>10000000+3700000</f>
        <v>13700000</v>
      </c>
      <c r="F48" s="315"/>
    </row>
    <row r="49" spans="1:6" ht="38.25">
      <c r="A49" s="114" t="s">
        <v>104</v>
      </c>
      <c r="B49" s="115" t="s">
        <v>105</v>
      </c>
      <c r="C49" s="93" t="s">
        <v>429</v>
      </c>
      <c r="D49" s="111" t="s">
        <v>538</v>
      </c>
      <c r="E49" s="137">
        <v>1450000</v>
      </c>
      <c r="F49" s="113">
        <v>1450000</v>
      </c>
    </row>
    <row r="50" spans="1:6" ht="13.5" thickBot="1">
      <c r="A50" s="138"/>
      <c r="B50" s="115"/>
      <c r="C50" s="116"/>
      <c r="D50" s="117"/>
      <c r="E50" s="118"/>
      <c r="F50" s="119"/>
    </row>
    <row r="51" spans="1:6" ht="13.5" thickBot="1">
      <c r="A51" s="97" t="s">
        <v>106</v>
      </c>
      <c r="B51" s="98" t="s">
        <v>107</v>
      </c>
      <c r="C51" s="165"/>
      <c r="D51" s="166"/>
      <c r="E51" s="101"/>
      <c r="F51" s="102">
        <f>SUM(F52:F61)</f>
        <v>8001857.9000000004</v>
      </c>
    </row>
    <row r="52" spans="1:6" ht="51">
      <c r="A52" s="339" t="s">
        <v>108</v>
      </c>
      <c r="B52" s="317" t="s">
        <v>109</v>
      </c>
      <c r="C52" s="105" t="s">
        <v>531</v>
      </c>
      <c r="D52" s="106" t="s">
        <v>539</v>
      </c>
      <c r="E52" s="112">
        <v>500000</v>
      </c>
      <c r="F52" s="318">
        <f>SUM(E52:E54)</f>
        <v>1750000</v>
      </c>
    </row>
    <row r="53" spans="1:6" ht="127.5">
      <c r="A53" s="313"/>
      <c r="B53" s="314"/>
      <c r="C53" s="93" t="s">
        <v>427</v>
      </c>
      <c r="D53" s="111" t="s">
        <v>540</v>
      </c>
      <c r="E53" s="137">
        <v>1000000</v>
      </c>
      <c r="F53" s="315"/>
    </row>
    <row r="54" spans="1:6" ht="76.5">
      <c r="A54" s="313"/>
      <c r="B54" s="314"/>
      <c r="C54" s="93" t="s">
        <v>429</v>
      </c>
      <c r="D54" s="111" t="s">
        <v>541</v>
      </c>
      <c r="E54" s="112">
        <v>250000</v>
      </c>
      <c r="F54" s="315"/>
    </row>
    <row r="55" spans="1:6" ht="89.25">
      <c r="A55" s="313" t="s">
        <v>112</v>
      </c>
      <c r="B55" s="314" t="s">
        <v>113</v>
      </c>
      <c r="C55" s="93" t="s">
        <v>531</v>
      </c>
      <c r="D55" s="111" t="s">
        <v>542</v>
      </c>
      <c r="E55" s="112">
        <v>755000</v>
      </c>
      <c r="F55" s="315">
        <f>SUM(E55:E58)</f>
        <v>1359000</v>
      </c>
    </row>
    <row r="56" spans="1:6" ht="127.5">
      <c r="A56" s="313"/>
      <c r="B56" s="314"/>
      <c r="C56" s="93" t="s">
        <v>465</v>
      </c>
      <c r="D56" s="111" t="s">
        <v>543</v>
      </c>
      <c r="E56" s="137">
        <v>175000</v>
      </c>
      <c r="F56" s="315"/>
    </row>
    <row r="57" spans="1:6" ht="38.25">
      <c r="A57" s="313"/>
      <c r="B57" s="314"/>
      <c r="C57" s="93" t="s">
        <v>429</v>
      </c>
      <c r="D57" s="111" t="s">
        <v>544</v>
      </c>
      <c r="E57" s="112">
        <v>250000</v>
      </c>
      <c r="F57" s="315"/>
    </row>
    <row r="58" spans="1:6" ht="25.5">
      <c r="A58" s="313"/>
      <c r="B58" s="314"/>
      <c r="C58" s="93" t="s">
        <v>450</v>
      </c>
      <c r="D58" s="111" t="s">
        <v>545</v>
      </c>
      <c r="E58" s="137">
        <v>179000</v>
      </c>
      <c r="F58" s="315"/>
    </row>
    <row r="59" spans="1:6" ht="51">
      <c r="A59" s="313" t="s">
        <v>120</v>
      </c>
      <c r="B59" s="314" t="s">
        <v>121</v>
      </c>
      <c r="C59" s="93" t="s">
        <v>531</v>
      </c>
      <c r="D59" s="111" t="s">
        <v>546</v>
      </c>
      <c r="E59" s="112">
        <v>697857.9</v>
      </c>
      <c r="F59" s="315">
        <v>4892857.9000000004</v>
      </c>
    </row>
    <row r="60" spans="1:6" ht="51">
      <c r="A60" s="313"/>
      <c r="B60" s="314"/>
      <c r="C60" s="93" t="s">
        <v>427</v>
      </c>
      <c r="D60" s="111" t="s">
        <v>547</v>
      </c>
      <c r="E60" s="137">
        <v>100000</v>
      </c>
      <c r="F60" s="315"/>
    </row>
    <row r="61" spans="1:6" ht="38.25">
      <c r="A61" s="313"/>
      <c r="B61" s="314"/>
      <c r="C61" s="93" t="s">
        <v>433</v>
      </c>
      <c r="D61" s="111" t="s">
        <v>434</v>
      </c>
      <c r="E61" s="112">
        <v>4095000</v>
      </c>
      <c r="F61" s="315"/>
    </row>
    <row r="62" spans="1:6" ht="13.5" thickBot="1">
      <c r="A62" s="138"/>
      <c r="B62" s="115"/>
      <c r="C62" s="116"/>
      <c r="D62" s="117"/>
      <c r="E62" s="118"/>
      <c r="F62" s="119"/>
    </row>
    <row r="63" spans="1:6" ht="13.5" thickBot="1">
      <c r="A63" s="97" t="s">
        <v>122</v>
      </c>
      <c r="B63" s="98" t="s">
        <v>123</v>
      </c>
      <c r="C63" s="165"/>
      <c r="D63" s="166"/>
      <c r="E63" s="101"/>
      <c r="F63" s="102">
        <f>SUM(F64:F66)</f>
        <v>1729211.88</v>
      </c>
    </row>
    <row r="64" spans="1:6" ht="38.25">
      <c r="A64" s="176" t="s">
        <v>130</v>
      </c>
      <c r="B64" s="177" t="s">
        <v>131</v>
      </c>
      <c r="C64" s="134" t="s">
        <v>429</v>
      </c>
      <c r="D64" s="178" t="s">
        <v>548</v>
      </c>
      <c r="E64" s="137">
        <v>1029211.8799999999</v>
      </c>
      <c r="F64" s="113">
        <v>1029211.8799999999</v>
      </c>
    </row>
    <row r="65" spans="1:6" ht="38.25">
      <c r="A65" s="313" t="s">
        <v>136</v>
      </c>
      <c r="B65" s="314" t="s">
        <v>137</v>
      </c>
      <c r="C65" s="93" t="s">
        <v>531</v>
      </c>
      <c r="D65" s="111" t="s">
        <v>549</v>
      </c>
      <c r="E65" s="112">
        <v>100000</v>
      </c>
      <c r="F65" s="315">
        <f>SUM(E65:E66)</f>
        <v>700000</v>
      </c>
    </row>
    <row r="66" spans="1:6" ht="76.5">
      <c r="A66" s="313"/>
      <c r="B66" s="314"/>
      <c r="C66" s="93" t="s">
        <v>450</v>
      </c>
      <c r="D66" s="111" t="s">
        <v>550</v>
      </c>
      <c r="E66" s="137">
        <v>600000</v>
      </c>
      <c r="F66" s="315"/>
    </row>
    <row r="67" spans="1:6">
      <c r="A67" s="110"/>
      <c r="B67" s="92"/>
      <c r="C67" s="93"/>
      <c r="D67" s="111"/>
      <c r="E67" s="112"/>
      <c r="F67" s="130"/>
    </row>
    <row r="68" spans="1:6">
      <c r="A68" s="140" t="s">
        <v>138</v>
      </c>
      <c r="B68" s="141" t="s">
        <v>139</v>
      </c>
      <c r="C68" s="167"/>
      <c r="D68" s="168"/>
      <c r="E68" s="144"/>
      <c r="F68" s="145">
        <f>SUM(F69:F76)</f>
        <v>1380000</v>
      </c>
    </row>
    <row r="69" spans="1:6" ht="51">
      <c r="A69" s="313" t="s">
        <v>140</v>
      </c>
      <c r="B69" s="314" t="s">
        <v>141</v>
      </c>
      <c r="C69" s="93" t="s">
        <v>531</v>
      </c>
      <c r="D69" s="111" t="s">
        <v>551</v>
      </c>
      <c r="E69" s="112">
        <v>100000</v>
      </c>
      <c r="F69" s="315">
        <v>405000</v>
      </c>
    </row>
    <row r="70" spans="1:6" ht="76.5">
      <c r="A70" s="313"/>
      <c r="B70" s="314"/>
      <c r="C70" s="93" t="s">
        <v>427</v>
      </c>
      <c r="D70" s="111" t="s">
        <v>552</v>
      </c>
      <c r="E70" s="137">
        <v>200000</v>
      </c>
      <c r="F70" s="315"/>
    </row>
    <row r="71" spans="1:6" ht="38.25">
      <c r="A71" s="313"/>
      <c r="B71" s="314"/>
      <c r="C71" s="93" t="s">
        <v>429</v>
      </c>
      <c r="D71" s="111" t="s">
        <v>553</v>
      </c>
      <c r="E71" s="112">
        <v>45000</v>
      </c>
      <c r="F71" s="315"/>
    </row>
    <row r="72" spans="1:6" ht="63.75">
      <c r="A72" s="313"/>
      <c r="B72" s="314"/>
      <c r="C72" s="93" t="s">
        <v>450</v>
      </c>
      <c r="D72" s="111" t="s">
        <v>554</v>
      </c>
      <c r="E72" s="137">
        <v>60000</v>
      </c>
      <c r="F72" s="315"/>
    </row>
    <row r="73" spans="1:6" ht="38.25">
      <c r="A73" s="313" t="s">
        <v>142</v>
      </c>
      <c r="B73" s="314" t="s">
        <v>143</v>
      </c>
      <c r="C73" s="93" t="s">
        <v>531</v>
      </c>
      <c r="D73" s="111" t="s">
        <v>555</v>
      </c>
      <c r="E73" s="112">
        <v>500000</v>
      </c>
      <c r="F73" s="315">
        <v>975000</v>
      </c>
    </row>
    <row r="74" spans="1:6" ht="76.5">
      <c r="A74" s="313"/>
      <c r="B74" s="314"/>
      <c r="C74" s="93" t="s">
        <v>427</v>
      </c>
      <c r="D74" s="111" t="s">
        <v>556</v>
      </c>
      <c r="E74" s="137">
        <v>300000</v>
      </c>
      <c r="F74" s="315"/>
    </row>
    <row r="75" spans="1:6" ht="38.25">
      <c r="A75" s="313"/>
      <c r="B75" s="314"/>
      <c r="C75" s="93" t="s">
        <v>429</v>
      </c>
      <c r="D75" s="111" t="s">
        <v>557</v>
      </c>
      <c r="E75" s="112">
        <v>75000</v>
      </c>
      <c r="F75" s="315"/>
    </row>
    <row r="76" spans="1:6" ht="63.75">
      <c r="A76" s="313"/>
      <c r="B76" s="314"/>
      <c r="C76" s="93" t="s">
        <v>450</v>
      </c>
      <c r="D76" s="111" t="s">
        <v>558</v>
      </c>
      <c r="E76" s="137">
        <v>100000</v>
      </c>
      <c r="F76" s="315"/>
    </row>
    <row r="77" spans="1:6" ht="13.5" thickBot="1">
      <c r="A77" s="138"/>
      <c r="B77" s="115"/>
      <c r="C77" s="116"/>
      <c r="D77" s="117"/>
      <c r="E77" s="118"/>
      <c r="F77" s="119"/>
    </row>
    <row r="78" spans="1:6" ht="26.25" thickBot="1">
      <c r="A78" s="97" t="s">
        <v>148</v>
      </c>
      <c r="B78" s="98" t="s">
        <v>149</v>
      </c>
      <c r="C78" s="165"/>
      <c r="D78" s="166"/>
      <c r="E78" s="101"/>
      <c r="F78" s="102">
        <v>5000000</v>
      </c>
    </row>
    <row r="79" spans="1:6" ht="38.25">
      <c r="A79" s="146" t="s">
        <v>150</v>
      </c>
      <c r="B79" s="104" t="s">
        <v>151</v>
      </c>
      <c r="C79" s="105" t="s">
        <v>429</v>
      </c>
      <c r="D79" s="106" t="s">
        <v>559</v>
      </c>
      <c r="E79" s="147">
        <v>5000000</v>
      </c>
      <c r="F79" s="127">
        <v>5000000</v>
      </c>
    </row>
    <row r="80" spans="1:6" ht="13.5" thickBot="1">
      <c r="A80" s="138"/>
      <c r="B80" s="115"/>
      <c r="C80" s="116"/>
      <c r="D80" s="117"/>
      <c r="E80" s="118"/>
      <c r="F80" s="119"/>
    </row>
    <row r="81" spans="1:6" ht="13.5" thickBot="1">
      <c r="A81" s="97" t="s">
        <v>156</v>
      </c>
      <c r="B81" s="98" t="s">
        <v>157</v>
      </c>
      <c r="C81" s="165"/>
      <c r="D81" s="166"/>
      <c r="E81" s="101"/>
      <c r="F81" s="102">
        <f>SUM(F82)</f>
        <v>4160000</v>
      </c>
    </row>
    <row r="82" spans="1:6" ht="242.25">
      <c r="A82" s="316" t="s">
        <v>158</v>
      </c>
      <c r="B82" s="317" t="s">
        <v>159</v>
      </c>
      <c r="C82" s="105" t="s">
        <v>531</v>
      </c>
      <c r="D82" s="106" t="s">
        <v>560</v>
      </c>
      <c r="E82" s="112">
        <v>2425000</v>
      </c>
      <c r="F82" s="318">
        <v>4160000</v>
      </c>
    </row>
    <row r="83" spans="1:6" ht="25.5">
      <c r="A83" s="313"/>
      <c r="B83" s="314"/>
      <c r="C83" s="93" t="s">
        <v>465</v>
      </c>
      <c r="D83" s="111" t="s">
        <v>561</v>
      </c>
      <c r="E83" s="137">
        <v>100000</v>
      </c>
      <c r="F83" s="315"/>
    </row>
    <row r="84" spans="1:6" ht="25.5">
      <c r="A84" s="313"/>
      <c r="B84" s="314"/>
      <c r="C84" s="93" t="s">
        <v>431</v>
      </c>
      <c r="D84" s="111" t="s">
        <v>562</v>
      </c>
      <c r="E84" s="137">
        <v>200000</v>
      </c>
      <c r="F84" s="315"/>
    </row>
    <row r="85" spans="1:6" ht="51">
      <c r="A85" s="313"/>
      <c r="B85" s="314"/>
      <c r="C85" s="93" t="s">
        <v>427</v>
      </c>
      <c r="D85" s="111" t="s">
        <v>563</v>
      </c>
      <c r="E85" s="137">
        <v>450000</v>
      </c>
      <c r="F85" s="315"/>
    </row>
    <row r="86" spans="1:6" ht="63.75">
      <c r="A86" s="313"/>
      <c r="B86" s="314"/>
      <c r="C86" s="93" t="s">
        <v>429</v>
      </c>
      <c r="D86" s="111" t="s">
        <v>564</v>
      </c>
      <c r="E86" s="112">
        <v>585000</v>
      </c>
      <c r="F86" s="315"/>
    </row>
    <row r="87" spans="1:6" ht="63.75">
      <c r="A87" s="313"/>
      <c r="B87" s="314"/>
      <c r="C87" s="93" t="s">
        <v>461</v>
      </c>
      <c r="D87" s="111" t="s">
        <v>565</v>
      </c>
      <c r="E87" s="137">
        <v>400000</v>
      </c>
      <c r="F87" s="315"/>
    </row>
    <row r="88" spans="1:6" ht="13.5" thickBot="1">
      <c r="A88" s="138"/>
      <c r="B88" s="115"/>
      <c r="C88" s="116"/>
      <c r="D88" s="117"/>
      <c r="E88" s="118"/>
      <c r="F88" s="119"/>
    </row>
    <row r="89" spans="1:6" ht="13.5" thickBot="1">
      <c r="A89" s="97">
        <v>2</v>
      </c>
      <c r="B89" s="98" t="s">
        <v>208</v>
      </c>
      <c r="C89" s="165"/>
      <c r="D89" s="166"/>
      <c r="E89" s="101"/>
      <c r="F89" s="102">
        <f>+F91+F107+F112+F123+F130</f>
        <v>21211344</v>
      </c>
    </row>
    <row r="90" spans="1:6" ht="13.5" thickBot="1">
      <c r="A90" s="120"/>
      <c r="B90" s="121"/>
      <c r="C90" s="122"/>
      <c r="D90" s="123"/>
      <c r="E90" s="124"/>
      <c r="F90" s="125"/>
    </row>
    <row r="91" spans="1:6" ht="13.5" thickBot="1">
      <c r="A91" s="97" t="s">
        <v>209</v>
      </c>
      <c r="B91" s="98" t="s">
        <v>210</v>
      </c>
      <c r="C91" s="165"/>
      <c r="D91" s="166"/>
      <c r="E91" s="101"/>
      <c r="F91" s="102">
        <f>SUM(F92:F105)</f>
        <v>4900260</v>
      </c>
    </row>
    <row r="92" spans="1:6" ht="63.75">
      <c r="A92" s="329" t="s">
        <v>211</v>
      </c>
      <c r="B92" s="317" t="s">
        <v>212</v>
      </c>
      <c r="C92" s="105" t="s">
        <v>429</v>
      </c>
      <c r="D92" s="106" t="s">
        <v>566</v>
      </c>
      <c r="E92" s="107">
        <v>1200000</v>
      </c>
      <c r="F92" s="318">
        <f>SUM(E92:E93)</f>
        <v>1225000</v>
      </c>
    </row>
    <row r="93" spans="1:6" ht="51">
      <c r="A93" s="328"/>
      <c r="B93" s="314"/>
      <c r="C93" s="93" t="s">
        <v>450</v>
      </c>
      <c r="D93" s="111" t="s">
        <v>567</v>
      </c>
      <c r="E93" s="112">
        <v>25000</v>
      </c>
      <c r="F93" s="315"/>
    </row>
    <row r="94" spans="1:6" ht="51">
      <c r="A94" s="328" t="s">
        <v>213</v>
      </c>
      <c r="B94" s="314" t="s">
        <v>214</v>
      </c>
      <c r="C94" s="93" t="s">
        <v>531</v>
      </c>
      <c r="D94" s="111" t="s">
        <v>568</v>
      </c>
      <c r="E94" s="112">
        <v>350000</v>
      </c>
      <c r="F94" s="315">
        <v>810000</v>
      </c>
    </row>
    <row r="95" spans="1:6" ht="76.5">
      <c r="A95" s="328"/>
      <c r="B95" s="314"/>
      <c r="C95" s="93" t="s">
        <v>429</v>
      </c>
      <c r="D95" s="111" t="s">
        <v>569</v>
      </c>
      <c r="E95" s="112">
        <v>380000</v>
      </c>
      <c r="F95" s="315"/>
    </row>
    <row r="96" spans="1:6" ht="38.25">
      <c r="A96" s="328"/>
      <c r="B96" s="314"/>
      <c r="C96" s="93" t="s">
        <v>450</v>
      </c>
      <c r="D96" s="111" t="s">
        <v>570</v>
      </c>
      <c r="E96" s="137">
        <v>80000</v>
      </c>
      <c r="F96" s="315"/>
    </row>
    <row r="97" spans="1:6" ht="25.5">
      <c r="A97" s="328" t="s">
        <v>217</v>
      </c>
      <c r="B97" s="314" t="s">
        <v>218</v>
      </c>
      <c r="C97" s="93" t="s">
        <v>531</v>
      </c>
      <c r="D97" s="111" t="s">
        <v>571</v>
      </c>
      <c r="E97" s="112">
        <f>2000000-860000</f>
        <v>1140000</v>
      </c>
      <c r="F97" s="315">
        <f>SUM(E97:E103)</f>
        <v>2645260</v>
      </c>
    </row>
    <row r="98" spans="1:6" ht="51">
      <c r="A98" s="328"/>
      <c r="B98" s="314"/>
      <c r="C98" s="93" t="s">
        <v>465</v>
      </c>
      <c r="D98" s="111" t="s">
        <v>572</v>
      </c>
      <c r="E98" s="137">
        <f>500000-215000</f>
        <v>285000</v>
      </c>
      <c r="F98" s="315"/>
    </row>
    <row r="99" spans="1:6" ht="76.5">
      <c r="A99" s="328"/>
      <c r="B99" s="314"/>
      <c r="C99" s="93" t="s">
        <v>431</v>
      </c>
      <c r="D99" s="111" t="s">
        <v>573</v>
      </c>
      <c r="E99" s="137">
        <f>460000-200000</f>
        <v>260000</v>
      </c>
      <c r="F99" s="315"/>
    </row>
    <row r="100" spans="1:6" ht="51">
      <c r="A100" s="328"/>
      <c r="B100" s="314"/>
      <c r="C100" s="93" t="s">
        <v>429</v>
      </c>
      <c r="D100" s="111" t="s">
        <v>574</v>
      </c>
      <c r="E100" s="112">
        <f>835260-360000</f>
        <v>475260</v>
      </c>
      <c r="F100" s="315"/>
    </row>
    <row r="101" spans="1:6" ht="63.75">
      <c r="A101" s="328"/>
      <c r="B101" s="314"/>
      <c r="C101" s="93" t="s">
        <v>450</v>
      </c>
      <c r="D101" s="111" t="s">
        <v>575</v>
      </c>
      <c r="E101" s="137">
        <f>250000-105000</f>
        <v>145000</v>
      </c>
      <c r="F101" s="315"/>
    </row>
    <row r="102" spans="1:6" ht="38.25">
      <c r="A102" s="328"/>
      <c r="B102" s="314"/>
      <c r="C102" s="93" t="s">
        <v>433</v>
      </c>
      <c r="D102" s="111" t="s">
        <v>576</v>
      </c>
      <c r="E102" s="112">
        <f>300000-130000</f>
        <v>170000</v>
      </c>
      <c r="F102" s="315"/>
    </row>
    <row r="103" spans="1:6" ht="25.5">
      <c r="A103" s="328"/>
      <c r="B103" s="314"/>
      <c r="C103" s="93" t="s">
        <v>461</v>
      </c>
      <c r="D103" s="111" t="s">
        <v>577</v>
      </c>
      <c r="E103" s="137">
        <f>300000-130000</f>
        <v>170000</v>
      </c>
      <c r="F103" s="315"/>
    </row>
    <row r="104" spans="1:6" ht="38.25">
      <c r="A104" s="328" t="s">
        <v>219</v>
      </c>
      <c r="B104" s="314" t="s">
        <v>220</v>
      </c>
      <c r="C104" s="93" t="s">
        <v>429</v>
      </c>
      <c r="D104" s="111" t="s">
        <v>578</v>
      </c>
      <c r="E104" s="112">
        <v>120000</v>
      </c>
      <c r="F104" s="315">
        <v>220000</v>
      </c>
    </row>
    <row r="105" spans="1:6" ht="76.5">
      <c r="A105" s="328"/>
      <c r="B105" s="314"/>
      <c r="C105" s="93" t="s">
        <v>450</v>
      </c>
      <c r="D105" s="111" t="s">
        <v>579</v>
      </c>
      <c r="E105" s="137">
        <v>100000</v>
      </c>
      <c r="F105" s="315"/>
    </row>
    <row r="106" spans="1:6" ht="13.5" thickBot="1">
      <c r="A106" s="138"/>
      <c r="B106" s="115"/>
      <c r="C106" s="116"/>
      <c r="D106" s="117"/>
      <c r="E106" s="118"/>
      <c r="F106" s="119"/>
    </row>
    <row r="107" spans="1:6" ht="26.25" thickBot="1">
      <c r="A107" s="97" t="s">
        <v>221</v>
      </c>
      <c r="B107" s="98" t="s">
        <v>222</v>
      </c>
      <c r="C107" s="165"/>
      <c r="D107" s="166"/>
      <c r="E107" s="101"/>
      <c r="F107" s="102">
        <f>SUM(F108)</f>
        <v>300000</v>
      </c>
    </row>
    <row r="108" spans="1:6" ht="51">
      <c r="A108" s="328" t="s">
        <v>227</v>
      </c>
      <c r="B108" s="314" t="s">
        <v>228</v>
      </c>
      <c r="C108" s="93" t="s">
        <v>531</v>
      </c>
      <c r="D108" s="111" t="s">
        <v>580</v>
      </c>
      <c r="E108" s="112">
        <v>200000</v>
      </c>
      <c r="F108" s="315">
        <v>300000</v>
      </c>
    </row>
    <row r="109" spans="1:6" ht="51">
      <c r="A109" s="328"/>
      <c r="B109" s="314"/>
      <c r="C109" s="93" t="s">
        <v>427</v>
      </c>
      <c r="D109" s="111" t="s">
        <v>581</v>
      </c>
      <c r="E109" s="137">
        <v>50000</v>
      </c>
      <c r="F109" s="315"/>
    </row>
    <row r="110" spans="1:6" ht="38.25">
      <c r="A110" s="328"/>
      <c r="B110" s="314"/>
      <c r="C110" s="93" t="s">
        <v>429</v>
      </c>
      <c r="D110" s="111" t="s">
        <v>582</v>
      </c>
      <c r="E110" s="112">
        <v>50000</v>
      </c>
      <c r="F110" s="315"/>
    </row>
    <row r="111" spans="1:6" ht="13.5" thickBot="1">
      <c r="A111" s="138"/>
      <c r="B111" s="179"/>
      <c r="C111" s="180"/>
      <c r="D111" s="181"/>
      <c r="E111" s="118"/>
      <c r="F111" s="119"/>
    </row>
    <row r="112" spans="1:6" ht="26.25" thickBot="1">
      <c r="A112" s="97" t="s">
        <v>231</v>
      </c>
      <c r="B112" s="98" t="s">
        <v>232</v>
      </c>
      <c r="C112" s="165"/>
      <c r="D112" s="166"/>
      <c r="E112" s="101"/>
      <c r="F112" s="102">
        <f>SUM(F113:F121)</f>
        <v>1775000</v>
      </c>
    </row>
    <row r="113" spans="1:6" ht="38.25">
      <c r="A113" s="149" t="s">
        <v>233</v>
      </c>
      <c r="B113" s="104" t="s">
        <v>234</v>
      </c>
      <c r="C113" s="105" t="s">
        <v>429</v>
      </c>
      <c r="D113" s="106" t="s">
        <v>583</v>
      </c>
      <c r="E113" s="147">
        <v>350000</v>
      </c>
      <c r="F113" s="127">
        <v>350000</v>
      </c>
    </row>
    <row r="114" spans="1:6" ht="51">
      <c r="A114" s="110" t="s">
        <v>235</v>
      </c>
      <c r="B114" s="92" t="s">
        <v>236</v>
      </c>
      <c r="C114" s="93" t="s">
        <v>429</v>
      </c>
      <c r="D114" s="111" t="s">
        <v>584</v>
      </c>
      <c r="E114" s="137">
        <v>100000</v>
      </c>
      <c r="F114" s="113">
        <v>100000</v>
      </c>
    </row>
    <row r="115" spans="1:6" ht="25.5">
      <c r="A115" s="328" t="s">
        <v>237</v>
      </c>
      <c r="B115" s="314" t="s">
        <v>238</v>
      </c>
      <c r="C115" s="93" t="s">
        <v>531</v>
      </c>
      <c r="D115" s="111" t="s">
        <v>585</v>
      </c>
      <c r="E115" s="112">
        <v>50000</v>
      </c>
      <c r="F115" s="315">
        <v>100000</v>
      </c>
    </row>
    <row r="116" spans="1:6" ht="38.25">
      <c r="A116" s="328"/>
      <c r="B116" s="314"/>
      <c r="C116" s="93" t="s">
        <v>429</v>
      </c>
      <c r="D116" s="111" t="s">
        <v>586</v>
      </c>
      <c r="E116" s="112">
        <v>50000</v>
      </c>
      <c r="F116" s="315"/>
    </row>
    <row r="117" spans="1:6" ht="51">
      <c r="A117" s="328" t="s">
        <v>239</v>
      </c>
      <c r="B117" s="314" t="s">
        <v>240</v>
      </c>
      <c r="C117" s="93" t="s">
        <v>531</v>
      </c>
      <c r="D117" s="111" t="s">
        <v>587</v>
      </c>
      <c r="E117" s="112">
        <v>400000</v>
      </c>
      <c r="F117" s="315">
        <v>1000000</v>
      </c>
    </row>
    <row r="118" spans="1:6" ht="25.5">
      <c r="A118" s="328"/>
      <c r="B118" s="314"/>
      <c r="C118" s="93" t="s">
        <v>431</v>
      </c>
      <c r="D118" s="111" t="s">
        <v>588</v>
      </c>
      <c r="E118" s="137">
        <v>100000</v>
      </c>
      <c r="F118" s="315"/>
    </row>
    <row r="119" spans="1:6" ht="38.25">
      <c r="A119" s="328"/>
      <c r="B119" s="314"/>
      <c r="C119" s="93" t="s">
        <v>433</v>
      </c>
      <c r="D119" s="111" t="s">
        <v>589</v>
      </c>
      <c r="E119" s="112">
        <v>500000</v>
      </c>
      <c r="F119" s="315"/>
    </row>
    <row r="120" spans="1:6" ht="51">
      <c r="A120" s="328" t="s">
        <v>243</v>
      </c>
      <c r="B120" s="314" t="s">
        <v>244</v>
      </c>
      <c r="C120" s="93" t="s">
        <v>429</v>
      </c>
      <c r="D120" s="111" t="s">
        <v>590</v>
      </c>
      <c r="E120" s="112">
        <v>175000</v>
      </c>
      <c r="F120" s="315">
        <v>225000</v>
      </c>
    </row>
    <row r="121" spans="1:6" ht="38.25">
      <c r="A121" s="328"/>
      <c r="B121" s="314"/>
      <c r="C121" s="93" t="s">
        <v>450</v>
      </c>
      <c r="D121" s="111" t="s">
        <v>591</v>
      </c>
      <c r="E121" s="112">
        <v>50000</v>
      </c>
      <c r="F121" s="315"/>
    </row>
    <row r="122" spans="1:6" ht="13.5" thickBot="1">
      <c r="A122" s="138"/>
      <c r="B122" s="115"/>
      <c r="C122" s="116"/>
      <c r="D122" s="117"/>
      <c r="E122" s="118"/>
      <c r="F122" s="119"/>
    </row>
    <row r="123" spans="1:6" ht="26.25" thickBot="1">
      <c r="A123" s="97" t="s">
        <v>247</v>
      </c>
      <c r="B123" s="98" t="s">
        <v>248</v>
      </c>
      <c r="C123" s="165"/>
      <c r="D123" s="166"/>
      <c r="E123" s="101"/>
      <c r="F123" s="102">
        <f>SUM(F124:F128)</f>
        <v>3085393</v>
      </c>
    </row>
    <row r="124" spans="1:6" ht="38.25">
      <c r="A124" s="149" t="s">
        <v>249</v>
      </c>
      <c r="B124" s="104" t="s">
        <v>250</v>
      </c>
      <c r="C124" s="105" t="s">
        <v>450</v>
      </c>
      <c r="D124" s="106" t="s">
        <v>592</v>
      </c>
      <c r="E124" s="112">
        <v>100000</v>
      </c>
      <c r="F124" s="127">
        <v>100000</v>
      </c>
    </row>
    <row r="125" spans="1:6" ht="102">
      <c r="A125" s="328" t="s">
        <v>251</v>
      </c>
      <c r="B125" s="314" t="s">
        <v>252</v>
      </c>
      <c r="C125" s="93" t="s">
        <v>531</v>
      </c>
      <c r="D125" s="111" t="s">
        <v>593</v>
      </c>
      <c r="E125" s="112">
        <v>1060200</v>
      </c>
      <c r="F125" s="315">
        <v>2985393</v>
      </c>
    </row>
    <row r="126" spans="1:6" ht="25.5">
      <c r="A126" s="328"/>
      <c r="B126" s="314"/>
      <c r="C126" s="93" t="s">
        <v>431</v>
      </c>
      <c r="D126" s="111" t="s">
        <v>594</v>
      </c>
      <c r="E126" s="137">
        <v>925193</v>
      </c>
      <c r="F126" s="315"/>
    </row>
    <row r="127" spans="1:6" ht="38.25">
      <c r="A127" s="328"/>
      <c r="B127" s="314"/>
      <c r="C127" s="93" t="s">
        <v>429</v>
      </c>
      <c r="D127" s="111" t="s">
        <v>595</v>
      </c>
      <c r="E127" s="112">
        <v>500000</v>
      </c>
      <c r="F127" s="315"/>
    </row>
    <row r="128" spans="1:6" ht="76.5">
      <c r="A128" s="328"/>
      <c r="B128" s="314"/>
      <c r="C128" s="93" t="s">
        <v>450</v>
      </c>
      <c r="D128" s="111" t="s">
        <v>596</v>
      </c>
      <c r="E128" s="137">
        <v>500000</v>
      </c>
      <c r="F128" s="315"/>
    </row>
    <row r="129" spans="1:6" ht="13.5" thickBot="1">
      <c r="A129" s="138"/>
      <c r="B129" s="115"/>
      <c r="C129" s="116"/>
      <c r="D129" s="117"/>
      <c r="E129" s="118"/>
      <c r="F129" s="119"/>
    </row>
    <row r="130" spans="1:6" ht="26.25" thickBot="1">
      <c r="A130" s="97" t="s">
        <v>262</v>
      </c>
      <c r="B130" s="98" t="s">
        <v>263</v>
      </c>
      <c r="C130" s="165"/>
      <c r="D130" s="166"/>
      <c r="E130" s="101"/>
      <c r="F130" s="102">
        <f>SUM(F131:F161)</f>
        <v>11150691</v>
      </c>
    </row>
    <row r="131" spans="1:6" ht="89.25">
      <c r="A131" s="329" t="s">
        <v>264</v>
      </c>
      <c r="B131" s="317" t="s">
        <v>265</v>
      </c>
      <c r="C131" s="105" t="s">
        <v>531</v>
      </c>
      <c r="D131" s="106" t="s">
        <v>597</v>
      </c>
      <c r="E131" s="112">
        <f>310000-80000</f>
        <v>230000</v>
      </c>
      <c r="F131" s="318">
        <f>SUM(E131:E137)</f>
        <v>2692500</v>
      </c>
    </row>
    <row r="132" spans="1:6" ht="178.5">
      <c r="A132" s="328"/>
      <c r="B132" s="314"/>
      <c r="C132" s="93" t="s">
        <v>465</v>
      </c>
      <c r="D132" s="111" t="s">
        <v>598</v>
      </c>
      <c r="E132" s="137">
        <f>1270000-345000</f>
        <v>925000</v>
      </c>
      <c r="F132" s="315"/>
    </row>
    <row r="133" spans="1:6" ht="89.25">
      <c r="A133" s="328"/>
      <c r="B133" s="314"/>
      <c r="C133" s="93" t="s">
        <v>431</v>
      </c>
      <c r="D133" s="111" t="s">
        <v>599</v>
      </c>
      <c r="E133" s="137">
        <f>942000-255000</f>
        <v>687000</v>
      </c>
      <c r="F133" s="315"/>
    </row>
    <row r="134" spans="1:6" ht="51">
      <c r="A134" s="328"/>
      <c r="B134" s="314"/>
      <c r="C134" s="93" t="s">
        <v>427</v>
      </c>
      <c r="D134" s="111" t="s">
        <v>600</v>
      </c>
      <c r="E134" s="137">
        <f>290000-80000</f>
        <v>210000</v>
      </c>
      <c r="F134" s="315"/>
    </row>
    <row r="135" spans="1:6" ht="204">
      <c r="A135" s="328"/>
      <c r="B135" s="314"/>
      <c r="C135" s="93" t="s">
        <v>429</v>
      </c>
      <c r="D135" s="111" t="s">
        <v>601</v>
      </c>
      <c r="E135" s="112">
        <f>635500-170000</f>
        <v>465500</v>
      </c>
      <c r="F135" s="315"/>
    </row>
    <row r="136" spans="1:6" ht="89.25">
      <c r="A136" s="328"/>
      <c r="B136" s="314"/>
      <c r="C136" s="93" t="s">
        <v>450</v>
      </c>
      <c r="D136" s="111" t="s">
        <v>602</v>
      </c>
      <c r="E136" s="137">
        <f>145000-40000</f>
        <v>105000</v>
      </c>
      <c r="F136" s="315"/>
    </row>
    <row r="137" spans="1:6" ht="51">
      <c r="A137" s="328"/>
      <c r="B137" s="314"/>
      <c r="C137" s="93" t="s">
        <v>461</v>
      </c>
      <c r="D137" s="111" t="s">
        <v>603</v>
      </c>
      <c r="E137" s="137">
        <f>100000-30000</f>
        <v>70000</v>
      </c>
      <c r="F137" s="315"/>
    </row>
    <row r="138" spans="1:6" ht="51">
      <c r="A138" s="328" t="s">
        <v>266</v>
      </c>
      <c r="B138" s="314" t="s">
        <v>267</v>
      </c>
      <c r="C138" s="93" t="s">
        <v>465</v>
      </c>
      <c r="D138" s="111" t="s">
        <v>604</v>
      </c>
      <c r="E138" s="112">
        <v>100000</v>
      </c>
      <c r="F138" s="315">
        <v>530000</v>
      </c>
    </row>
    <row r="139" spans="1:6" ht="63.75">
      <c r="A139" s="328"/>
      <c r="B139" s="314"/>
      <c r="C139" s="93" t="s">
        <v>427</v>
      </c>
      <c r="D139" s="111" t="s">
        <v>605</v>
      </c>
      <c r="E139" s="137">
        <v>50000</v>
      </c>
      <c r="F139" s="315"/>
    </row>
    <row r="140" spans="1:6" ht="51">
      <c r="A140" s="328"/>
      <c r="B140" s="314"/>
      <c r="C140" s="93" t="s">
        <v>429</v>
      </c>
      <c r="D140" s="111" t="s">
        <v>606</v>
      </c>
      <c r="E140" s="137">
        <v>380000</v>
      </c>
      <c r="F140" s="315"/>
    </row>
    <row r="141" spans="1:6" ht="216.75">
      <c r="A141" s="328" t="s">
        <v>268</v>
      </c>
      <c r="B141" s="314" t="s">
        <v>269</v>
      </c>
      <c r="C141" s="93" t="s">
        <v>531</v>
      </c>
      <c r="D141" s="111" t="s">
        <v>607</v>
      </c>
      <c r="E141" s="112">
        <f>1577000-460000</f>
        <v>1117000</v>
      </c>
      <c r="F141" s="315">
        <f>SUM(E141:E148)</f>
        <v>4897191</v>
      </c>
    </row>
    <row r="142" spans="1:6" ht="267.75">
      <c r="A142" s="328"/>
      <c r="B142" s="314"/>
      <c r="C142" s="93" t="s">
        <v>465</v>
      </c>
      <c r="D142" s="111" t="s">
        <v>608</v>
      </c>
      <c r="E142" s="137">
        <f>457000-130000</f>
        <v>327000</v>
      </c>
      <c r="F142" s="315"/>
    </row>
    <row r="143" spans="1:6" ht="153">
      <c r="A143" s="328"/>
      <c r="B143" s="314"/>
      <c r="C143" s="93" t="s">
        <v>431</v>
      </c>
      <c r="D143" s="111" t="s">
        <v>609</v>
      </c>
      <c r="E143" s="137">
        <f>807000-235000</f>
        <v>572000</v>
      </c>
      <c r="F143" s="315"/>
    </row>
    <row r="144" spans="1:6" ht="51">
      <c r="A144" s="328"/>
      <c r="B144" s="314"/>
      <c r="C144" s="93" t="s">
        <v>427</v>
      </c>
      <c r="D144" s="111" t="s">
        <v>610</v>
      </c>
      <c r="E144" s="137">
        <f>710000-205000</f>
        <v>505000</v>
      </c>
      <c r="F144" s="315"/>
    </row>
    <row r="145" spans="1:6" ht="178.5">
      <c r="A145" s="328"/>
      <c r="B145" s="314"/>
      <c r="C145" s="93" t="s">
        <v>429</v>
      </c>
      <c r="D145" s="111" t="s">
        <v>611</v>
      </c>
      <c r="E145" s="112">
        <f>1760191-510000</f>
        <v>1250191</v>
      </c>
      <c r="F145" s="315"/>
    </row>
    <row r="146" spans="1:6" ht="153">
      <c r="A146" s="328"/>
      <c r="B146" s="314"/>
      <c r="C146" s="93" t="s">
        <v>450</v>
      </c>
      <c r="D146" s="111" t="s">
        <v>612</v>
      </c>
      <c r="E146" s="137">
        <f>1436000-415000</f>
        <v>1021000</v>
      </c>
      <c r="F146" s="315"/>
    </row>
    <row r="147" spans="1:6" ht="38.25">
      <c r="A147" s="328"/>
      <c r="B147" s="314"/>
      <c r="C147" s="93" t="s">
        <v>433</v>
      </c>
      <c r="D147" s="111" t="s">
        <v>613</v>
      </c>
      <c r="E147" s="112">
        <f>100000-30000</f>
        <v>70000</v>
      </c>
      <c r="F147" s="315"/>
    </row>
    <row r="148" spans="1:6">
      <c r="A148" s="328"/>
      <c r="B148" s="314"/>
      <c r="C148" s="93" t="s">
        <v>461</v>
      </c>
      <c r="D148" s="111" t="s">
        <v>614</v>
      </c>
      <c r="E148" s="137">
        <f>50000-15000</f>
        <v>35000</v>
      </c>
      <c r="F148" s="315"/>
    </row>
    <row r="149" spans="1:6" ht="25.5">
      <c r="A149" s="328" t="s">
        <v>270</v>
      </c>
      <c r="B149" s="314" t="s">
        <v>271</v>
      </c>
      <c r="C149" s="93" t="s">
        <v>431</v>
      </c>
      <c r="D149" s="111" t="s">
        <v>615</v>
      </c>
      <c r="E149" s="112">
        <v>250000</v>
      </c>
      <c r="F149" s="315">
        <v>1110000</v>
      </c>
    </row>
    <row r="150" spans="1:6" ht="89.25">
      <c r="A150" s="328"/>
      <c r="B150" s="314"/>
      <c r="C150" s="93" t="s">
        <v>429</v>
      </c>
      <c r="D150" s="111" t="s">
        <v>616</v>
      </c>
      <c r="E150" s="112">
        <v>800000</v>
      </c>
      <c r="F150" s="315"/>
    </row>
    <row r="151" spans="1:6" ht="25.5">
      <c r="A151" s="328"/>
      <c r="B151" s="314"/>
      <c r="C151" s="93" t="s">
        <v>450</v>
      </c>
      <c r="D151" s="111" t="s">
        <v>617</v>
      </c>
      <c r="E151" s="137">
        <v>60000</v>
      </c>
      <c r="F151" s="315"/>
    </row>
    <row r="152" spans="1:6" ht="25.5">
      <c r="A152" s="328" t="s">
        <v>272</v>
      </c>
      <c r="B152" s="314" t="s">
        <v>273</v>
      </c>
      <c r="C152" s="93" t="s">
        <v>531</v>
      </c>
      <c r="D152" s="111" t="s">
        <v>618</v>
      </c>
      <c r="E152" s="112">
        <v>25000</v>
      </c>
      <c r="F152" s="315">
        <v>655000</v>
      </c>
    </row>
    <row r="153" spans="1:6" ht="63.75">
      <c r="A153" s="328"/>
      <c r="B153" s="314"/>
      <c r="C153" s="93" t="s">
        <v>429</v>
      </c>
      <c r="D153" s="111" t="s">
        <v>619</v>
      </c>
      <c r="E153" s="112">
        <v>530000</v>
      </c>
      <c r="F153" s="315"/>
    </row>
    <row r="154" spans="1:6" ht="38.25">
      <c r="A154" s="328"/>
      <c r="B154" s="314"/>
      <c r="C154" s="93" t="s">
        <v>450</v>
      </c>
      <c r="D154" s="111" t="s">
        <v>620</v>
      </c>
      <c r="E154" s="137">
        <v>100000</v>
      </c>
      <c r="F154" s="315"/>
    </row>
    <row r="155" spans="1:6" ht="38.25">
      <c r="A155" s="328" t="s">
        <v>274</v>
      </c>
      <c r="B155" s="314" t="s">
        <v>275</v>
      </c>
      <c r="C155" s="93" t="s">
        <v>429</v>
      </c>
      <c r="D155" s="111" t="s">
        <v>621</v>
      </c>
      <c r="E155" s="112">
        <v>250000</v>
      </c>
      <c r="F155" s="315">
        <v>500000</v>
      </c>
    </row>
    <row r="156" spans="1:6" ht="63.75">
      <c r="A156" s="328"/>
      <c r="B156" s="314"/>
      <c r="C156" s="93" t="s">
        <v>450</v>
      </c>
      <c r="D156" s="111" t="s">
        <v>622</v>
      </c>
      <c r="E156" s="137">
        <v>250000</v>
      </c>
      <c r="F156" s="315"/>
    </row>
    <row r="157" spans="1:6" ht="25.5">
      <c r="A157" s="328" t="s">
        <v>276</v>
      </c>
      <c r="B157" s="314" t="s">
        <v>277</v>
      </c>
      <c r="C157" s="93" t="s">
        <v>531</v>
      </c>
      <c r="D157" s="111" t="s">
        <v>623</v>
      </c>
      <c r="E157" s="112">
        <v>20000</v>
      </c>
      <c r="F157" s="315">
        <v>45000</v>
      </c>
    </row>
    <row r="158" spans="1:6" ht="140.25">
      <c r="A158" s="328"/>
      <c r="B158" s="314"/>
      <c r="C158" s="93" t="s">
        <v>427</v>
      </c>
      <c r="D158" s="111" t="s">
        <v>624</v>
      </c>
      <c r="E158" s="137">
        <v>25000</v>
      </c>
      <c r="F158" s="315"/>
    </row>
    <row r="159" spans="1:6" ht="114.75">
      <c r="A159" s="328" t="s">
        <v>278</v>
      </c>
      <c r="B159" s="314" t="s">
        <v>279</v>
      </c>
      <c r="C159" s="93" t="s">
        <v>531</v>
      </c>
      <c r="D159" s="111" t="s">
        <v>625</v>
      </c>
      <c r="E159" s="112">
        <v>215000</v>
      </c>
      <c r="F159" s="315">
        <v>721000</v>
      </c>
    </row>
    <row r="160" spans="1:6" ht="89.25">
      <c r="A160" s="328"/>
      <c r="B160" s="314"/>
      <c r="C160" s="93" t="s">
        <v>429</v>
      </c>
      <c r="D160" s="111" t="s">
        <v>626</v>
      </c>
      <c r="E160" s="112">
        <v>476000</v>
      </c>
      <c r="F160" s="315"/>
    </row>
    <row r="161" spans="1:6">
      <c r="A161" s="328"/>
      <c r="B161" s="314"/>
      <c r="C161" s="93" t="s">
        <v>461</v>
      </c>
      <c r="D161" s="111" t="s">
        <v>627</v>
      </c>
      <c r="E161" s="137">
        <v>30000</v>
      </c>
      <c r="F161" s="315"/>
    </row>
    <row r="162" spans="1:6" ht="13.5" thickBot="1">
      <c r="A162" s="138"/>
      <c r="B162" s="115"/>
      <c r="C162" s="116"/>
      <c r="D162" s="117"/>
      <c r="E162" s="118"/>
      <c r="F162" s="119"/>
    </row>
    <row r="163" spans="1:6" ht="13.5" thickBot="1">
      <c r="A163" s="97">
        <v>6</v>
      </c>
      <c r="B163" s="98" t="s">
        <v>333</v>
      </c>
      <c r="C163" s="165"/>
      <c r="D163" s="166"/>
      <c r="E163" s="101"/>
      <c r="F163" s="102">
        <f>+F165+F168</f>
        <v>42850000</v>
      </c>
    </row>
    <row r="164" spans="1:6">
      <c r="A164" s="149"/>
      <c r="B164" s="104"/>
      <c r="C164" s="105"/>
      <c r="D164" s="106"/>
      <c r="E164" s="107"/>
      <c r="F164" s="108"/>
    </row>
    <row r="165" spans="1:6">
      <c r="A165" s="140">
        <v>6.03</v>
      </c>
      <c r="B165" s="141" t="s">
        <v>363</v>
      </c>
      <c r="C165" s="167"/>
      <c r="D165" s="168"/>
      <c r="E165" s="144"/>
      <c r="F165" s="145">
        <f>+F166</f>
        <v>36200000</v>
      </c>
    </row>
    <row r="166" spans="1:6" ht="25.5">
      <c r="A166" s="136" t="s">
        <v>364</v>
      </c>
      <c r="B166" s="92" t="s">
        <v>365</v>
      </c>
      <c r="C166" s="93" t="s">
        <v>514</v>
      </c>
      <c r="D166" s="111" t="s">
        <v>628</v>
      </c>
      <c r="E166" s="112">
        <v>36200000</v>
      </c>
      <c r="F166" s="113">
        <f>+E166</f>
        <v>36200000</v>
      </c>
    </row>
    <row r="167" spans="1:6" ht="13.5" thickBot="1">
      <c r="A167" s="138"/>
      <c r="B167" s="115"/>
      <c r="C167" s="116"/>
      <c r="D167" s="117"/>
      <c r="E167" s="118"/>
      <c r="F167" s="119"/>
    </row>
    <row r="168" spans="1:6" ht="26.25" thickBot="1">
      <c r="A168" s="97" t="s">
        <v>393</v>
      </c>
      <c r="B168" s="98" t="s">
        <v>394</v>
      </c>
      <c r="C168" s="165"/>
      <c r="D168" s="166"/>
      <c r="E168" s="101"/>
      <c r="F168" s="102">
        <v>6650000</v>
      </c>
    </row>
    <row r="169" spans="1:6" ht="38.25">
      <c r="A169" s="149" t="s">
        <v>395</v>
      </c>
      <c r="B169" s="104" t="s">
        <v>396</v>
      </c>
      <c r="C169" s="105" t="s">
        <v>531</v>
      </c>
      <c r="D169" s="106" t="s">
        <v>629</v>
      </c>
      <c r="E169" s="112">
        <v>6650000</v>
      </c>
      <c r="F169" s="127">
        <v>6650000</v>
      </c>
    </row>
    <row r="170" spans="1:6" ht="13.5" thickBot="1">
      <c r="A170" s="182"/>
      <c r="B170" s="151"/>
      <c r="C170" s="152"/>
      <c r="D170" s="153"/>
      <c r="E170" s="183"/>
      <c r="F170" s="155"/>
    </row>
  </sheetData>
  <mergeCells count="87">
    <mergeCell ref="A157:A158"/>
    <mergeCell ref="B157:B158"/>
    <mergeCell ref="F157:F158"/>
    <mergeCell ref="A159:A161"/>
    <mergeCell ref="B159:B161"/>
    <mergeCell ref="F159:F161"/>
    <mergeCell ref="A152:A154"/>
    <mergeCell ref="B152:B154"/>
    <mergeCell ref="F152:F154"/>
    <mergeCell ref="A155:A156"/>
    <mergeCell ref="B155:B156"/>
    <mergeCell ref="F155:F156"/>
    <mergeCell ref="A141:A148"/>
    <mergeCell ref="B141:B148"/>
    <mergeCell ref="F141:F148"/>
    <mergeCell ref="A149:A151"/>
    <mergeCell ref="B149:B151"/>
    <mergeCell ref="F149:F151"/>
    <mergeCell ref="A131:A137"/>
    <mergeCell ref="B131:B137"/>
    <mergeCell ref="F131:F137"/>
    <mergeCell ref="A138:A140"/>
    <mergeCell ref="B138:B140"/>
    <mergeCell ref="F138:F140"/>
    <mergeCell ref="A120:A121"/>
    <mergeCell ref="B120:B121"/>
    <mergeCell ref="F120:F121"/>
    <mergeCell ref="A125:A128"/>
    <mergeCell ref="B125:B128"/>
    <mergeCell ref="F125:F128"/>
    <mergeCell ref="A115:A116"/>
    <mergeCell ref="B115:B116"/>
    <mergeCell ref="F115:F116"/>
    <mergeCell ref="A117:A119"/>
    <mergeCell ref="B117:B119"/>
    <mergeCell ref="F117:F119"/>
    <mergeCell ref="A104:A105"/>
    <mergeCell ref="B104:B105"/>
    <mergeCell ref="F104:F105"/>
    <mergeCell ref="A108:A110"/>
    <mergeCell ref="B108:B110"/>
    <mergeCell ref="F108:F110"/>
    <mergeCell ref="A94:A96"/>
    <mergeCell ref="B94:B96"/>
    <mergeCell ref="F94:F96"/>
    <mergeCell ref="A97:A103"/>
    <mergeCell ref="B97:B103"/>
    <mergeCell ref="F97:F103"/>
    <mergeCell ref="A82:A87"/>
    <mergeCell ref="B82:B87"/>
    <mergeCell ref="F82:F87"/>
    <mergeCell ref="A92:A93"/>
    <mergeCell ref="B92:B93"/>
    <mergeCell ref="F92:F93"/>
    <mergeCell ref="A69:A72"/>
    <mergeCell ref="B69:B72"/>
    <mergeCell ref="F69:F72"/>
    <mergeCell ref="A73:A76"/>
    <mergeCell ref="B73:B76"/>
    <mergeCell ref="F73:F76"/>
    <mergeCell ref="A59:A61"/>
    <mergeCell ref="B59:B61"/>
    <mergeCell ref="F59:F61"/>
    <mergeCell ref="A65:A66"/>
    <mergeCell ref="B65:B66"/>
    <mergeCell ref="F65:F66"/>
    <mergeCell ref="A52:A54"/>
    <mergeCell ref="B52:B54"/>
    <mergeCell ref="F52:F54"/>
    <mergeCell ref="A55:A58"/>
    <mergeCell ref="B55:B58"/>
    <mergeCell ref="F55:F58"/>
    <mergeCell ref="A43:A46"/>
    <mergeCell ref="B43:B46"/>
    <mergeCell ref="F43:F46"/>
    <mergeCell ref="A47:A48"/>
    <mergeCell ref="B47:B48"/>
    <mergeCell ref="F47:F48"/>
    <mergeCell ref="A1:F1"/>
    <mergeCell ref="A2:F2"/>
    <mergeCell ref="A3:F3"/>
    <mergeCell ref="A4:F4"/>
    <mergeCell ref="A5:A8"/>
    <mergeCell ref="B5:B8"/>
    <mergeCell ref="C5:D7"/>
    <mergeCell ref="E5:E8"/>
    <mergeCell ref="F5:F8"/>
  </mergeCells>
  <pageMargins left="0.70866141732283472" right="0.70866141732283472" top="0.74803149606299213" bottom="0.74803149606299213" header="0.31496062992125984" footer="0.31496062992125984"/>
  <pageSetup scale="75" orientation="landscape"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39997558519241921"/>
  </sheetPr>
  <dimension ref="A1:R63"/>
  <sheetViews>
    <sheetView workbookViewId="0">
      <selection activeCell="A2" sqref="A2:N2"/>
    </sheetView>
  </sheetViews>
  <sheetFormatPr baseColWidth="10" defaultRowHeight="12.75"/>
  <cols>
    <col min="1" max="1" width="2" style="193" customWidth="1"/>
    <col min="2" max="3" width="1.7109375" style="193" customWidth="1"/>
    <col min="4" max="4" width="2" style="193" customWidth="1"/>
    <col min="5" max="5" width="2.5703125" style="193" customWidth="1"/>
    <col min="6" max="6" width="3.42578125" style="193" customWidth="1"/>
    <col min="7" max="7" width="3" style="193" customWidth="1"/>
    <col min="8" max="8" width="2.85546875" style="193" customWidth="1"/>
    <col min="9" max="9" width="5.7109375" style="193" customWidth="1"/>
    <col min="10" max="10" width="43.5703125" style="193" customWidth="1"/>
    <col min="11" max="11" width="19" style="193" customWidth="1"/>
    <col min="12" max="12" width="17.140625" style="193" customWidth="1"/>
    <col min="13" max="13" width="19.7109375" style="193" bestFit="1" customWidth="1"/>
    <col min="14" max="14" width="14.42578125" style="194" customWidth="1"/>
    <col min="15" max="15" width="5" style="186" customWidth="1"/>
    <col min="16" max="16" width="17" style="186" bestFit="1" customWidth="1"/>
    <col min="17" max="17" width="12.7109375" style="186" bestFit="1" customWidth="1"/>
    <col min="18" max="16384" width="11.42578125" style="186"/>
  </cols>
  <sheetData>
    <row r="1" spans="1:17" ht="15.75">
      <c r="A1" s="340" t="s">
        <v>0</v>
      </c>
      <c r="B1" s="340"/>
      <c r="C1" s="340"/>
      <c r="D1" s="340"/>
      <c r="E1" s="340"/>
      <c r="F1" s="340"/>
      <c r="G1" s="340"/>
      <c r="H1" s="340"/>
      <c r="I1" s="340"/>
      <c r="J1" s="340"/>
      <c r="K1" s="340"/>
      <c r="L1" s="340"/>
      <c r="M1" s="340"/>
      <c r="N1" s="340"/>
    </row>
    <row r="2" spans="1:17" ht="15.75">
      <c r="A2" s="340" t="str">
        <f>+'[3]ingresos 2019 miles'!A2:N2</f>
        <v>PRESUPUESTO ORDINARIO 2019</v>
      </c>
      <c r="B2" s="340"/>
      <c r="C2" s="340"/>
      <c r="D2" s="340"/>
      <c r="E2" s="340"/>
      <c r="F2" s="340"/>
      <c r="G2" s="340"/>
      <c r="H2" s="340"/>
      <c r="I2" s="340"/>
      <c r="J2" s="340"/>
      <c r="K2" s="340"/>
      <c r="L2" s="340"/>
      <c r="M2" s="340"/>
      <c r="N2" s="340"/>
      <c r="P2"/>
    </row>
    <row r="3" spans="1:17" ht="15.75">
      <c r="A3" s="340" t="s">
        <v>630</v>
      </c>
      <c r="B3" s="340"/>
      <c r="C3" s="340"/>
      <c r="D3" s="340"/>
      <c r="E3" s="340"/>
      <c r="F3" s="340"/>
      <c r="G3" s="340"/>
      <c r="H3" s="340"/>
      <c r="I3" s="340"/>
      <c r="J3" s="340"/>
      <c r="K3" s="340"/>
      <c r="L3" s="340"/>
      <c r="M3" s="340"/>
      <c r="N3" s="340"/>
      <c r="Q3"/>
    </row>
    <row r="4" spans="1:17" ht="15.75">
      <c r="A4" s="341" t="s">
        <v>631</v>
      </c>
      <c r="B4" s="341"/>
      <c r="C4" s="341"/>
      <c r="D4" s="341"/>
      <c r="E4" s="341"/>
      <c r="F4" s="341"/>
      <c r="G4" s="341"/>
      <c r="H4" s="341"/>
      <c r="I4" s="341"/>
      <c r="J4" s="341"/>
      <c r="K4" s="341"/>
      <c r="L4" s="341"/>
      <c r="M4" s="341"/>
      <c r="N4" s="341"/>
    </row>
    <row r="5" spans="1:17" ht="12.75" customHeight="1" thickBot="1">
      <c r="A5" s="187"/>
      <c r="B5" s="187"/>
      <c r="C5" s="187"/>
      <c r="D5" s="187"/>
      <c r="E5" s="187"/>
      <c r="F5" s="187"/>
      <c r="G5" s="187"/>
      <c r="H5" s="187"/>
      <c r="I5" s="187"/>
      <c r="J5" s="187"/>
      <c r="K5" s="187"/>
      <c r="L5" s="187"/>
      <c r="M5" s="187"/>
      <c r="N5" s="188"/>
    </row>
    <row r="6" spans="1:17" ht="14.25" thickTop="1" thickBot="1">
      <c r="A6" s="189"/>
      <c r="B6" s="189"/>
      <c r="C6" s="189"/>
      <c r="D6" s="190"/>
      <c r="E6" s="190"/>
      <c r="F6" s="190"/>
      <c r="G6" s="190"/>
      <c r="H6" s="190"/>
      <c r="I6" s="190"/>
      <c r="J6" s="191" t="s">
        <v>632</v>
      </c>
      <c r="K6" s="342" t="s">
        <v>633</v>
      </c>
      <c r="L6" s="342"/>
      <c r="M6" s="342"/>
      <c r="N6" s="192" t="s">
        <v>634</v>
      </c>
    </row>
    <row r="7" spans="1:17" ht="13.5" thickTop="1"/>
    <row r="8" spans="1:17">
      <c r="A8" s="194">
        <v>1</v>
      </c>
      <c r="B8" s="194">
        <v>0</v>
      </c>
      <c r="C8" s="194">
        <v>0</v>
      </c>
      <c r="D8" s="195" t="s">
        <v>635</v>
      </c>
      <c r="E8" s="195" t="s">
        <v>636</v>
      </c>
      <c r="F8" s="195" t="s">
        <v>636</v>
      </c>
      <c r="G8" s="195" t="s">
        <v>635</v>
      </c>
      <c r="H8" s="195" t="s">
        <v>635</v>
      </c>
      <c r="I8" s="195" t="s">
        <v>637</v>
      </c>
      <c r="J8" s="196" t="s">
        <v>638</v>
      </c>
      <c r="K8" s="197"/>
      <c r="L8" s="197"/>
      <c r="M8" s="198">
        <f>SUM(L9:L38)</f>
        <v>2970188368.1199999</v>
      </c>
      <c r="N8" s="199">
        <f>+M8/M53</f>
        <v>1</v>
      </c>
    </row>
    <row r="9" spans="1:17">
      <c r="A9" s="194">
        <v>1</v>
      </c>
      <c r="B9" s="194">
        <v>1</v>
      </c>
      <c r="C9" s="194">
        <v>0</v>
      </c>
      <c r="D9" s="195" t="s">
        <v>635</v>
      </c>
      <c r="E9" s="195" t="s">
        <v>636</v>
      </c>
      <c r="F9" s="195" t="s">
        <v>636</v>
      </c>
      <c r="G9" s="195" t="s">
        <v>635</v>
      </c>
      <c r="H9" s="195" t="s">
        <v>635</v>
      </c>
      <c r="I9" s="195" t="s">
        <v>637</v>
      </c>
      <c r="J9" s="196" t="s">
        <v>639</v>
      </c>
      <c r="K9" s="197"/>
      <c r="L9" s="198">
        <f>+K12</f>
        <v>78730785.450000003</v>
      </c>
      <c r="M9" s="197"/>
      <c r="N9" s="199">
        <f>+L9/M53</f>
        <v>2.6507000800031134E-2</v>
      </c>
      <c r="O9" s="200"/>
      <c r="P9" s="200"/>
    </row>
    <row r="10" spans="1:17">
      <c r="K10" s="201"/>
      <c r="L10" s="201"/>
      <c r="M10" s="201"/>
      <c r="N10" s="202"/>
    </row>
    <row r="11" spans="1:17">
      <c r="K11" s="201"/>
      <c r="L11" s="201"/>
      <c r="M11" s="201"/>
      <c r="N11" s="202"/>
    </row>
    <row r="12" spans="1:17" s="208" customFormat="1">
      <c r="A12" s="203">
        <v>1</v>
      </c>
      <c r="B12" s="203">
        <v>1</v>
      </c>
      <c r="C12" s="203">
        <v>9</v>
      </c>
      <c r="D12" s="204" t="s">
        <v>635</v>
      </c>
      <c r="E12" s="204" t="s">
        <v>636</v>
      </c>
      <c r="F12" s="204" t="s">
        <v>636</v>
      </c>
      <c r="G12" s="204" t="s">
        <v>635</v>
      </c>
      <c r="H12" s="204" t="s">
        <v>635</v>
      </c>
      <c r="I12" s="204" t="s">
        <v>637</v>
      </c>
      <c r="J12" s="205" t="s">
        <v>640</v>
      </c>
      <c r="K12" s="206">
        <f>+K13</f>
        <v>78730785.450000003</v>
      </c>
      <c r="L12" s="207"/>
      <c r="M12" s="207"/>
      <c r="N12" s="199">
        <f>+K12/M53</f>
        <v>2.6507000800031134E-2</v>
      </c>
    </row>
    <row r="13" spans="1:17">
      <c r="A13" s="194">
        <v>1</v>
      </c>
      <c r="B13" s="194">
        <v>1</v>
      </c>
      <c r="C13" s="194">
        <v>9</v>
      </c>
      <c r="D13" s="195" t="s">
        <v>641</v>
      </c>
      <c r="E13" s="195" t="s">
        <v>636</v>
      </c>
      <c r="F13" s="195" t="s">
        <v>636</v>
      </c>
      <c r="G13" s="195" t="s">
        <v>635</v>
      </c>
      <c r="H13" s="195" t="s">
        <v>635</v>
      </c>
      <c r="I13" s="195" t="s">
        <v>637</v>
      </c>
      <c r="J13" s="209" t="s">
        <v>642</v>
      </c>
      <c r="K13" s="210">
        <f>K14</f>
        <v>78730785.450000003</v>
      </c>
      <c r="L13" s="201"/>
      <c r="M13" s="201"/>
      <c r="N13" s="202">
        <f>+K13/M53</f>
        <v>2.6507000800031134E-2</v>
      </c>
    </row>
    <row r="14" spans="1:17">
      <c r="A14" s="194">
        <v>1</v>
      </c>
      <c r="B14" s="194">
        <v>1</v>
      </c>
      <c r="C14" s="194">
        <v>9</v>
      </c>
      <c r="D14" s="195" t="s">
        <v>641</v>
      </c>
      <c r="E14" s="195" t="s">
        <v>643</v>
      </c>
      <c r="F14" s="195" t="s">
        <v>636</v>
      </c>
      <c r="G14" s="195" t="s">
        <v>635</v>
      </c>
      <c r="H14" s="195" t="s">
        <v>635</v>
      </c>
      <c r="I14" s="195" t="s">
        <v>637</v>
      </c>
      <c r="J14" s="209" t="s">
        <v>644</v>
      </c>
      <c r="K14" s="210">
        <v>78730785.450000003</v>
      </c>
      <c r="L14" s="201"/>
      <c r="M14" s="201"/>
      <c r="N14" s="202">
        <f>+K14/M53</f>
        <v>2.6507000800031134E-2</v>
      </c>
    </row>
    <row r="15" spans="1:17">
      <c r="K15" s="201"/>
      <c r="L15" s="201"/>
      <c r="M15" s="201"/>
      <c r="N15" s="202"/>
    </row>
    <row r="16" spans="1:17">
      <c r="A16" s="194">
        <v>1</v>
      </c>
      <c r="B16" s="194">
        <v>3</v>
      </c>
      <c r="C16" s="194">
        <v>0</v>
      </c>
      <c r="D16" s="195" t="s">
        <v>635</v>
      </c>
      <c r="E16" s="195" t="s">
        <v>636</v>
      </c>
      <c r="F16" s="195" t="s">
        <v>636</v>
      </c>
      <c r="G16" s="195" t="s">
        <v>635</v>
      </c>
      <c r="H16" s="195" t="s">
        <v>635</v>
      </c>
      <c r="I16" s="195" t="s">
        <v>637</v>
      </c>
      <c r="J16" s="211" t="s">
        <v>645</v>
      </c>
      <c r="K16" s="197"/>
      <c r="L16" s="198">
        <f>+K18</f>
        <v>657675100.67000008</v>
      </c>
      <c r="M16" s="197"/>
      <c r="N16" s="199">
        <f>+L16/M53</f>
        <v>0.2214253842379296</v>
      </c>
    </row>
    <row r="17" spans="1:18">
      <c r="K17" s="201"/>
      <c r="L17" s="201"/>
      <c r="M17" s="201"/>
      <c r="N17" s="202"/>
    </row>
    <row r="18" spans="1:18">
      <c r="A18" s="194">
        <v>1</v>
      </c>
      <c r="B18" s="194">
        <v>3</v>
      </c>
      <c r="C18" s="194">
        <v>1</v>
      </c>
      <c r="D18" s="195" t="s">
        <v>635</v>
      </c>
      <c r="E18" s="195" t="s">
        <v>636</v>
      </c>
      <c r="F18" s="195" t="s">
        <v>636</v>
      </c>
      <c r="G18" s="195" t="s">
        <v>635</v>
      </c>
      <c r="H18" s="195" t="s">
        <v>635</v>
      </c>
      <c r="I18" s="195" t="s">
        <v>637</v>
      </c>
      <c r="J18" s="212" t="s">
        <v>646</v>
      </c>
      <c r="K18" s="210">
        <f>K19</f>
        <v>657675100.67000008</v>
      </c>
      <c r="L18" s="201"/>
      <c r="M18" s="201"/>
      <c r="N18" s="202">
        <f>+K18/M53</f>
        <v>0.2214253842379296</v>
      </c>
      <c r="P18" s="200"/>
    </row>
    <row r="19" spans="1:18">
      <c r="A19" s="194">
        <v>1</v>
      </c>
      <c r="B19" s="194">
        <v>3</v>
      </c>
      <c r="C19" s="194">
        <v>1</v>
      </c>
      <c r="D19" s="195" t="s">
        <v>647</v>
      </c>
      <c r="E19" s="195" t="s">
        <v>636</v>
      </c>
      <c r="F19" s="195" t="s">
        <v>636</v>
      </c>
      <c r="G19" s="195" t="s">
        <v>635</v>
      </c>
      <c r="H19" s="195" t="s">
        <v>635</v>
      </c>
      <c r="I19" s="195" t="s">
        <v>637</v>
      </c>
      <c r="J19" s="209" t="s">
        <v>648</v>
      </c>
      <c r="K19" s="201">
        <f>K20</f>
        <v>657675100.67000008</v>
      </c>
      <c r="L19" s="201"/>
      <c r="M19" s="201"/>
      <c r="N19" s="202">
        <f>+K19/M53</f>
        <v>0.2214253842379296</v>
      </c>
      <c r="P19" s="200"/>
    </row>
    <row r="20" spans="1:18">
      <c r="A20" s="194">
        <v>1</v>
      </c>
      <c r="B20" s="194">
        <v>3</v>
      </c>
      <c r="C20" s="194">
        <v>1</v>
      </c>
      <c r="D20" s="195" t="s">
        <v>647</v>
      </c>
      <c r="E20" s="195" t="s">
        <v>649</v>
      </c>
      <c r="F20" s="195" t="s">
        <v>636</v>
      </c>
      <c r="G20" s="195" t="s">
        <v>635</v>
      </c>
      <c r="H20" s="195" t="s">
        <v>635</v>
      </c>
      <c r="I20" s="195" t="s">
        <v>637</v>
      </c>
      <c r="J20" s="209" t="s">
        <v>650</v>
      </c>
      <c r="K20" s="210">
        <f>+K21+K22</f>
        <v>657675100.67000008</v>
      </c>
      <c r="L20" s="201"/>
      <c r="M20" s="201"/>
      <c r="N20" s="202">
        <f>+K20/M53</f>
        <v>0.2214253842379296</v>
      </c>
      <c r="P20" s="200"/>
    </row>
    <row r="21" spans="1:18">
      <c r="A21" s="194">
        <v>1</v>
      </c>
      <c r="B21" s="194">
        <v>3</v>
      </c>
      <c r="C21" s="194">
        <v>1</v>
      </c>
      <c r="D21" s="195" t="s">
        <v>647</v>
      </c>
      <c r="E21" s="195" t="s">
        <v>649</v>
      </c>
      <c r="F21" s="195" t="s">
        <v>643</v>
      </c>
      <c r="G21" s="195" t="s">
        <v>635</v>
      </c>
      <c r="H21" s="195" t="s">
        <v>635</v>
      </c>
      <c r="I21" s="195" t="s">
        <v>637</v>
      </c>
      <c r="J21" s="213" t="s">
        <v>651</v>
      </c>
      <c r="K21" s="214">
        <v>35314250</v>
      </c>
      <c r="L21" s="201"/>
      <c r="M21" s="201"/>
      <c r="N21" s="202">
        <f>+K21/M53</f>
        <v>1.1889565786143181E-2</v>
      </c>
    </row>
    <row r="22" spans="1:18">
      <c r="A22" s="194">
        <v>1</v>
      </c>
      <c r="B22" s="194">
        <v>3</v>
      </c>
      <c r="C22" s="194">
        <v>1</v>
      </c>
      <c r="D22" s="195" t="s">
        <v>647</v>
      </c>
      <c r="E22" s="195" t="s">
        <v>649</v>
      </c>
      <c r="F22" s="195" t="s">
        <v>649</v>
      </c>
      <c r="G22" s="195" t="s">
        <v>635</v>
      </c>
      <c r="H22" s="195" t="s">
        <v>635</v>
      </c>
      <c r="I22" s="195" t="s">
        <v>637</v>
      </c>
      <c r="J22" s="213" t="s">
        <v>652</v>
      </c>
      <c r="K22" s="214">
        <f>SUM(K23:K28)</f>
        <v>622360850.67000008</v>
      </c>
      <c r="L22" s="201"/>
      <c r="M22" s="201"/>
      <c r="N22" s="202">
        <f>+K22/M53</f>
        <v>0.20953581845178643</v>
      </c>
      <c r="P22" s="200">
        <f>+K21+K22</f>
        <v>657675100.67000008</v>
      </c>
    </row>
    <row r="23" spans="1:18">
      <c r="A23" s="194">
        <v>1</v>
      </c>
      <c r="B23" s="194">
        <v>3</v>
      </c>
      <c r="C23" s="194">
        <v>1</v>
      </c>
      <c r="D23" s="195" t="s">
        <v>647</v>
      </c>
      <c r="E23" s="195" t="s">
        <v>649</v>
      </c>
      <c r="F23" s="195" t="s">
        <v>649</v>
      </c>
      <c r="G23" s="195" t="s">
        <v>641</v>
      </c>
      <c r="H23" s="195" t="s">
        <v>635</v>
      </c>
      <c r="I23" s="195" t="s">
        <v>637</v>
      </c>
      <c r="J23" s="209" t="s">
        <v>653</v>
      </c>
      <c r="K23" s="210">
        <v>19975000</v>
      </c>
      <c r="L23" s="201"/>
      <c r="M23" s="201"/>
      <c r="N23" s="202">
        <f>+K23/M53</f>
        <v>6.7251626914973436E-3</v>
      </c>
    </row>
    <row r="24" spans="1:18">
      <c r="A24" s="194">
        <v>1</v>
      </c>
      <c r="B24" s="194">
        <v>3</v>
      </c>
      <c r="C24" s="194">
        <v>1</v>
      </c>
      <c r="D24" s="195" t="s">
        <v>647</v>
      </c>
      <c r="E24" s="195" t="s">
        <v>649</v>
      </c>
      <c r="F24" s="195" t="s">
        <v>649</v>
      </c>
      <c r="G24" s="195" t="s">
        <v>647</v>
      </c>
      <c r="H24" s="195" t="s">
        <v>635</v>
      </c>
      <c r="I24" s="195" t="s">
        <v>637</v>
      </c>
      <c r="J24" s="209" t="s">
        <v>654</v>
      </c>
      <c r="K24" s="210">
        <v>43385850.670000002</v>
      </c>
      <c r="L24" s="201"/>
      <c r="M24" s="201"/>
      <c r="N24" s="202">
        <f>+K24/M53</f>
        <v>1.4607104093354644E-2</v>
      </c>
      <c r="P24" s="215"/>
      <c r="Q24" s="216"/>
      <c r="R24" s="217"/>
    </row>
    <row r="25" spans="1:18">
      <c r="A25" s="194"/>
      <c r="B25" s="194"/>
      <c r="C25" s="194"/>
      <c r="D25" s="195"/>
      <c r="E25" s="195"/>
      <c r="F25" s="195"/>
      <c r="G25" s="195"/>
      <c r="H25" s="195"/>
      <c r="I25" s="195"/>
      <c r="J25" s="218" t="s">
        <v>655</v>
      </c>
      <c r="K25" s="210"/>
      <c r="L25" s="201"/>
      <c r="M25" s="201"/>
      <c r="N25" s="202"/>
      <c r="P25" s="219">
        <f>+K14+K20+K36+K39</f>
        <v>799005886.12000012</v>
      </c>
      <c r="Q25" s="220" t="s">
        <v>656</v>
      </c>
      <c r="R25" s="221"/>
    </row>
    <row r="26" spans="1:18" ht="15" customHeight="1">
      <c r="A26" s="194"/>
      <c r="B26" s="194"/>
      <c r="C26" s="194"/>
      <c r="D26" s="195"/>
      <c r="E26" s="195"/>
      <c r="F26" s="195"/>
      <c r="G26" s="195"/>
      <c r="H26" s="195"/>
      <c r="I26" s="195"/>
      <c r="J26" s="209" t="s">
        <v>657</v>
      </c>
      <c r="K26" s="210" t="s">
        <v>658</v>
      </c>
      <c r="L26" s="201"/>
      <c r="M26" s="201"/>
      <c r="P26" s="219">
        <f>+L48</f>
        <v>0</v>
      </c>
      <c r="Q26" s="220" t="s">
        <v>659</v>
      </c>
      <c r="R26" s="221"/>
    </row>
    <row r="27" spans="1:18" ht="14.25" customHeight="1">
      <c r="A27" s="194">
        <v>1</v>
      </c>
      <c r="B27" s="194">
        <v>3</v>
      </c>
      <c r="C27" s="194">
        <v>1</v>
      </c>
      <c r="D27" s="195" t="s">
        <v>647</v>
      </c>
      <c r="E27" s="195" t="s">
        <v>649</v>
      </c>
      <c r="F27" s="195" t="s">
        <v>649</v>
      </c>
      <c r="G27" s="195" t="s">
        <v>660</v>
      </c>
      <c r="H27" s="195" t="s">
        <v>635</v>
      </c>
      <c r="I27" s="195" t="s">
        <v>637</v>
      </c>
      <c r="J27" s="209" t="s">
        <v>661</v>
      </c>
      <c r="K27" s="210">
        <v>263200000</v>
      </c>
      <c r="L27" s="201"/>
      <c r="M27" s="201"/>
      <c r="N27" s="202"/>
      <c r="P27" s="219">
        <f>SUM(P25:P26)</f>
        <v>799005886.12000012</v>
      </c>
      <c r="Q27" s="220" t="s">
        <v>662</v>
      </c>
      <c r="R27" s="221"/>
    </row>
    <row r="28" spans="1:18" ht="15" customHeight="1">
      <c r="A28" s="194">
        <v>1</v>
      </c>
      <c r="B28" s="194">
        <v>3</v>
      </c>
      <c r="C28" s="194">
        <v>1</v>
      </c>
      <c r="D28" s="195" t="s">
        <v>647</v>
      </c>
      <c r="E28" s="195" t="s">
        <v>649</v>
      </c>
      <c r="F28" s="195" t="s">
        <v>649</v>
      </c>
      <c r="G28" s="195" t="s">
        <v>663</v>
      </c>
      <c r="H28" s="195" t="s">
        <v>635</v>
      </c>
      <c r="I28" s="195" t="s">
        <v>637</v>
      </c>
      <c r="J28" s="209" t="s">
        <v>664</v>
      </c>
      <c r="K28" s="210">
        <v>295800000</v>
      </c>
      <c r="L28" s="201"/>
      <c r="M28" s="201"/>
      <c r="N28" s="202">
        <f>+K28/M53</f>
        <v>9.9589643261322358E-2</v>
      </c>
      <c r="P28" s="219">
        <f>+K35</f>
        <v>2171182482</v>
      </c>
      <c r="Q28" s="220" t="s">
        <v>665</v>
      </c>
      <c r="R28" s="221"/>
    </row>
    <row r="29" spans="1:18">
      <c r="K29" s="210"/>
      <c r="L29" s="201"/>
      <c r="M29" s="201"/>
      <c r="N29" s="202"/>
      <c r="P29" s="222">
        <f>SUM(P27:P28)</f>
        <v>2970188368.1199999</v>
      </c>
      <c r="Q29" s="223" t="s">
        <v>666</v>
      </c>
      <c r="R29" s="224"/>
    </row>
    <row r="30" spans="1:18">
      <c r="K30" s="201"/>
      <c r="L30" s="201"/>
      <c r="M30" s="201"/>
      <c r="N30" s="202"/>
    </row>
    <row r="31" spans="1:18">
      <c r="A31" s="194">
        <v>1</v>
      </c>
      <c r="B31" s="194">
        <v>4</v>
      </c>
      <c r="C31" s="194">
        <v>0</v>
      </c>
      <c r="D31" s="195" t="s">
        <v>635</v>
      </c>
      <c r="E31" s="195" t="s">
        <v>636</v>
      </c>
      <c r="F31" s="195" t="s">
        <v>636</v>
      </c>
      <c r="G31" s="195" t="s">
        <v>635</v>
      </c>
      <c r="H31" s="195" t="s">
        <v>635</v>
      </c>
      <c r="I31" s="195" t="s">
        <v>637</v>
      </c>
      <c r="J31" s="211" t="s">
        <v>333</v>
      </c>
      <c r="K31" s="198" t="str">
        <f>K33</f>
        <v xml:space="preserve"> </v>
      </c>
      <c r="L31" s="197"/>
      <c r="M31" s="198">
        <f>+L33+L38</f>
        <v>2233782482</v>
      </c>
      <c r="N31" s="199">
        <f>+M31/M53</f>
        <v>0.75206761496203933</v>
      </c>
    </row>
    <row r="32" spans="1:18">
      <c r="A32" s="194"/>
      <c r="B32" s="194"/>
      <c r="C32" s="194"/>
      <c r="D32" s="195"/>
      <c r="E32" s="195"/>
      <c r="F32" s="195"/>
      <c r="G32" s="195"/>
      <c r="H32" s="195"/>
      <c r="I32" s="195"/>
      <c r="J32" s="209"/>
      <c r="K32" s="201"/>
      <c r="L32" s="201"/>
      <c r="M32" s="201"/>
      <c r="N32" s="202"/>
      <c r="P32" s="200"/>
    </row>
    <row r="33" spans="1:16">
      <c r="A33" s="194">
        <v>1</v>
      </c>
      <c r="B33" s="194">
        <v>4</v>
      </c>
      <c r="C33" s="194">
        <v>1</v>
      </c>
      <c r="D33" s="195" t="s">
        <v>635</v>
      </c>
      <c r="E33" s="195" t="s">
        <v>636</v>
      </c>
      <c r="F33" s="195" t="s">
        <v>636</v>
      </c>
      <c r="G33" s="195" t="s">
        <v>635</v>
      </c>
      <c r="H33" s="195" t="s">
        <v>635</v>
      </c>
      <c r="I33" s="195" t="s">
        <v>637</v>
      </c>
      <c r="J33" s="225" t="s">
        <v>667</v>
      </c>
      <c r="K33" s="226" t="s">
        <v>658</v>
      </c>
      <c r="L33" s="198">
        <f>K34</f>
        <v>2225782482</v>
      </c>
      <c r="M33" s="227"/>
      <c r="N33" s="202">
        <f>+L33/M53</f>
        <v>0.74937418309560733</v>
      </c>
    </row>
    <row r="34" spans="1:16">
      <c r="A34" s="194">
        <v>1</v>
      </c>
      <c r="B34" s="194">
        <v>4</v>
      </c>
      <c r="C34" s="194">
        <v>1</v>
      </c>
      <c r="D34" s="195" t="s">
        <v>641</v>
      </c>
      <c r="E34" s="195" t="s">
        <v>636</v>
      </c>
      <c r="F34" s="195" t="s">
        <v>636</v>
      </c>
      <c r="G34" s="195" t="s">
        <v>635</v>
      </c>
      <c r="H34" s="195" t="s">
        <v>635</v>
      </c>
      <c r="I34" s="195" t="s">
        <v>637</v>
      </c>
      <c r="J34" s="209" t="s">
        <v>668</v>
      </c>
      <c r="K34" s="210">
        <f>K35+K36</f>
        <v>2225782482</v>
      </c>
      <c r="L34" s="207"/>
      <c r="M34" s="201"/>
      <c r="N34" s="202">
        <f>+K34/M53</f>
        <v>0.74937418309560733</v>
      </c>
    </row>
    <row r="35" spans="1:16">
      <c r="A35" s="194">
        <v>1</v>
      </c>
      <c r="B35" s="194">
        <v>4</v>
      </c>
      <c r="C35" s="194">
        <v>1</v>
      </c>
      <c r="D35" s="195" t="s">
        <v>641</v>
      </c>
      <c r="E35" s="195" t="s">
        <v>643</v>
      </c>
      <c r="F35" s="195" t="s">
        <v>636</v>
      </c>
      <c r="G35" s="195" t="s">
        <v>635</v>
      </c>
      <c r="H35" s="195" t="s">
        <v>635</v>
      </c>
      <c r="I35" s="195" t="s">
        <v>637</v>
      </c>
      <c r="J35" s="218" t="s">
        <v>669</v>
      </c>
      <c r="K35" s="228">
        <v>2171182482</v>
      </c>
      <c r="L35" s="207"/>
      <c r="M35" s="201"/>
      <c r="N35" s="202">
        <f>+K35/M53</f>
        <v>0.73099151060720913</v>
      </c>
    </row>
    <row r="36" spans="1:16">
      <c r="A36" s="194">
        <v>1</v>
      </c>
      <c r="B36" s="194">
        <v>4</v>
      </c>
      <c r="C36" s="194">
        <v>1</v>
      </c>
      <c r="D36" s="195" t="s">
        <v>641</v>
      </c>
      <c r="E36" s="195" t="s">
        <v>670</v>
      </c>
      <c r="F36" s="195" t="s">
        <v>636</v>
      </c>
      <c r="G36" s="195" t="s">
        <v>635</v>
      </c>
      <c r="H36" s="195" t="s">
        <v>635</v>
      </c>
      <c r="I36" s="195" t="s">
        <v>637</v>
      </c>
      <c r="J36" s="229" t="s">
        <v>671</v>
      </c>
      <c r="K36" s="228">
        <v>54600000</v>
      </c>
      <c r="L36" s="207"/>
      <c r="M36" s="201"/>
      <c r="N36" s="202">
        <f>+K36/M53</f>
        <v>1.8382672488398245E-2</v>
      </c>
      <c r="P36" s="200"/>
    </row>
    <row r="37" spans="1:16">
      <c r="A37" s="194"/>
      <c r="B37" s="194"/>
      <c r="C37" s="194"/>
      <c r="D37" s="195"/>
      <c r="E37" s="195"/>
      <c r="F37" s="195"/>
      <c r="G37" s="195"/>
      <c r="H37" s="195"/>
      <c r="I37" s="195"/>
      <c r="J37" s="209"/>
      <c r="K37" s="228"/>
      <c r="L37" s="207"/>
      <c r="M37" s="201"/>
      <c r="N37" s="202"/>
      <c r="P37" s="200"/>
    </row>
    <row r="38" spans="1:16">
      <c r="A38" s="194">
        <v>1</v>
      </c>
      <c r="B38" s="194">
        <v>4</v>
      </c>
      <c r="C38" s="194">
        <v>3</v>
      </c>
      <c r="D38" s="195" t="s">
        <v>635</v>
      </c>
      <c r="E38" s="195" t="s">
        <v>636</v>
      </c>
      <c r="F38" s="195" t="s">
        <v>636</v>
      </c>
      <c r="G38" s="195" t="s">
        <v>635</v>
      </c>
      <c r="H38" s="195" t="s">
        <v>635</v>
      </c>
      <c r="I38" s="195" t="s">
        <v>637</v>
      </c>
      <c r="J38" s="225" t="s">
        <v>672</v>
      </c>
      <c r="K38" s="226" t="s">
        <v>658</v>
      </c>
      <c r="L38" s="198">
        <f>K39</f>
        <v>8000000</v>
      </c>
      <c r="M38" s="201"/>
      <c r="N38" s="202">
        <f>+L38/M53</f>
        <v>2.6934318664319774E-3</v>
      </c>
      <c r="P38" s="200"/>
    </row>
    <row r="39" spans="1:16">
      <c r="A39" s="194">
        <v>1</v>
      </c>
      <c r="B39" s="194">
        <v>4</v>
      </c>
      <c r="C39" s="194">
        <v>3</v>
      </c>
      <c r="D39" s="195" t="s">
        <v>641</v>
      </c>
      <c r="E39" s="195" t="s">
        <v>636</v>
      </c>
      <c r="F39" s="195" t="s">
        <v>636</v>
      </c>
      <c r="G39" s="195" t="s">
        <v>635</v>
      </c>
      <c r="H39" s="195" t="s">
        <v>635</v>
      </c>
      <c r="I39" s="195" t="s">
        <v>637</v>
      </c>
      <c r="J39" s="229" t="s">
        <v>673</v>
      </c>
      <c r="K39" s="230">
        <v>8000000</v>
      </c>
      <c r="L39" s="201"/>
      <c r="M39" s="201"/>
      <c r="N39" s="202">
        <f>+K39/M53</f>
        <v>2.6934318664319774E-3</v>
      </c>
    </row>
    <row r="40" spans="1:16" hidden="1">
      <c r="A40" s="194"/>
      <c r="B40" s="194"/>
      <c r="C40" s="194"/>
      <c r="D40" s="195"/>
      <c r="E40" s="195"/>
      <c r="F40" s="195"/>
      <c r="G40" s="195"/>
      <c r="H40" s="195"/>
      <c r="I40" s="195"/>
      <c r="J40" s="209"/>
      <c r="K40" s="210"/>
      <c r="L40" s="201"/>
      <c r="M40" s="201"/>
      <c r="N40" s="202"/>
    </row>
    <row r="41" spans="1:16" ht="12.75" hidden="1" customHeight="1">
      <c r="A41" s="194">
        <v>2</v>
      </c>
      <c r="B41" s="194">
        <v>4</v>
      </c>
      <c r="C41" s="194">
        <v>0</v>
      </c>
      <c r="D41" s="195" t="s">
        <v>635</v>
      </c>
      <c r="E41" s="195" t="s">
        <v>636</v>
      </c>
      <c r="F41" s="195" t="s">
        <v>636</v>
      </c>
      <c r="G41" s="195" t="s">
        <v>635</v>
      </c>
      <c r="H41" s="195" t="s">
        <v>635</v>
      </c>
      <c r="I41" s="195" t="s">
        <v>637</v>
      </c>
      <c r="J41" s="211" t="s">
        <v>674</v>
      </c>
      <c r="K41" s="201"/>
      <c r="L41" s="201"/>
      <c r="M41" s="207">
        <f>L43</f>
        <v>0</v>
      </c>
      <c r="N41" s="202">
        <f>+M41/M53</f>
        <v>0</v>
      </c>
    </row>
    <row r="42" spans="1:16" ht="12.75" hidden="1" customHeight="1">
      <c r="A42" s="194"/>
      <c r="B42" s="194"/>
      <c r="C42" s="194"/>
      <c r="D42" s="195"/>
      <c r="E42" s="195"/>
      <c r="F42" s="195"/>
      <c r="G42" s="195"/>
      <c r="H42" s="195"/>
      <c r="I42" s="195"/>
      <c r="J42" s="211"/>
      <c r="K42" s="201"/>
      <c r="L42" s="201"/>
      <c r="M42" s="201"/>
      <c r="N42" s="202" t="s">
        <v>658</v>
      </c>
    </row>
    <row r="43" spans="1:16" ht="12.75" hidden="1" customHeight="1">
      <c r="A43" s="194">
        <v>2</v>
      </c>
      <c r="B43" s="194">
        <v>4</v>
      </c>
      <c r="C43" s="194">
        <v>1</v>
      </c>
      <c r="D43" s="195" t="s">
        <v>635</v>
      </c>
      <c r="E43" s="195" t="s">
        <v>636</v>
      </c>
      <c r="F43" s="195" t="s">
        <v>636</v>
      </c>
      <c r="G43" s="195" t="s">
        <v>635</v>
      </c>
      <c r="H43" s="195" t="s">
        <v>635</v>
      </c>
      <c r="I43" s="195" t="s">
        <v>637</v>
      </c>
      <c r="J43" s="225" t="s">
        <v>672</v>
      </c>
      <c r="K43" s="201" t="s">
        <v>658</v>
      </c>
      <c r="L43" s="201">
        <f>K44</f>
        <v>0</v>
      </c>
      <c r="M43" s="201"/>
      <c r="N43" s="202">
        <f>+L43/M53</f>
        <v>0</v>
      </c>
    </row>
    <row r="44" spans="1:16" hidden="1">
      <c r="A44" s="194">
        <v>2</v>
      </c>
      <c r="B44" s="194">
        <v>4</v>
      </c>
      <c r="C44" s="194">
        <v>1</v>
      </c>
      <c r="D44" s="195" t="s">
        <v>641</v>
      </c>
      <c r="E44" s="195" t="s">
        <v>636</v>
      </c>
      <c r="F44" s="195" t="s">
        <v>636</v>
      </c>
      <c r="G44" s="195" t="s">
        <v>635</v>
      </c>
      <c r="H44" s="195" t="s">
        <v>635</v>
      </c>
      <c r="I44" s="195" t="s">
        <v>637</v>
      </c>
      <c r="J44" s="209" t="s">
        <v>675</v>
      </c>
      <c r="K44" s="228">
        <v>0</v>
      </c>
      <c r="L44" s="201"/>
      <c r="M44" s="201"/>
      <c r="N44" s="202">
        <f>+K44/M53</f>
        <v>0</v>
      </c>
    </row>
    <row r="45" spans="1:16" hidden="1">
      <c r="A45" s="194">
        <v>2</v>
      </c>
      <c r="B45" s="194">
        <v>4</v>
      </c>
      <c r="C45" s="194">
        <v>1</v>
      </c>
      <c r="D45" s="195" t="s">
        <v>641</v>
      </c>
      <c r="E45" s="195" t="s">
        <v>643</v>
      </c>
      <c r="F45" s="195" t="s">
        <v>636</v>
      </c>
      <c r="G45" s="195" t="s">
        <v>635</v>
      </c>
      <c r="H45" s="195" t="s">
        <v>635</v>
      </c>
      <c r="I45" s="195" t="s">
        <v>637</v>
      </c>
      <c r="J45" s="231" t="s">
        <v>676</v>
      </c>
      <c r="K45" s="201">
        <v>0</v>
      </c>
      <c r="L45" s="201"/>
      <c r="M45" s="201"/>
      <c r="N45" s="202">
        <f>+K45/M53</f>
        <v>0</v>
      </c>
    </row>
    <row r="46" spans="1:16">
      <c r="A46" s="194"/>
      <c r="B46" s="194"/>
      <c r="C46" s="194"/>
      <c r="D46" s="195"/>
      <c r="E46" s="195"/>
      <c r="F46" s="195"/>
      <c r="G46" s="195"/>
      <c r="H46" s="195"/>
      <c r="I46" s="195"/>
      <c r="J46" s="218"/>
      <c r="K46" s="201"/>
      <c r="L46" s="201"/>
      <c r="M46" s="201"/>
      <c r="N46" s="232"/>
    </row>
    <row r="47" spans="1:16" hidden="1">
      <c r="A47" s="194">
        <v>3</v>
      </c>
      <c r="B47" s="194">
        <v>0</v>
      </c>
      <c r="C47" s="194">
        <v>0</v>
      </c>
      <c r="D47" s="195" t="s">
        <v>635</v>
      </c>
      <c r="E47" s="195" t="s">
        <v>636</v>
      </c>
      <c r="F47" s="195" t="s">
        <v>636</v>
      </c>
      <c r="G47" s="195" t="s">
        <v>635</v>
      </c>
      <c r="H47" s="195" t="s">
        <v>635</v>
      </c>
      <c r="I47" s="195" t="s">
        <v>637</v>
      </c>
      <c r="J47" s="233" t="s">
        <v>677</v>
      </c>
      <c r="K47" s="201"/>
      <c r="L47" s="201"/>
      <c r="M47" s="207">
        <f>SUM(K50:K52)</f>
        <v>0</v>
      </c>
      <c r="N47" s="199">
        <f>+M47/M53</f>
        <v>0</v>
      </c>
    </row>
    <row r="48" spans="1:16" hidden="1">
      <c r="A48" s="194">
        <v>3</v>
      </c>
      <c r="B48" s="194">
        <v>3</v>
      </c>
      <c r="C48" s="194">
        <v>0</v>
      </c>
      <c r="D48" s="195" t="s">
        <v>635</v>
      </c>
      <c r="E48" s="195" t="s">
        <v>636</v>
      </c>
      <c r="F48" s="195" t="s">
        <v>636</v>
      </c>
      <c r="G48" s="195" t="s">
        <v>635</v>
      </c>
      <c r="H48" s="195" t="s">
        <v>635</v>
      </c>
      <c r="I48" s="195" t="s">
        <v>637</v>
      </c>
      <c r="J48" s="233" t="s">
        <v>678</v>
      </c>
      <c r="K48" s="201"/>
      <c r="L48" s="207">
        <f>+K50+K51</f>
        <v>0</v>
      </c>
      <c r="N48" s="199">
        <f>+M47/M53</f>
        <v>0</v>
      </c>
    </row>
    <row r="49" spans="1:17" hidden="1">
      <c r="A49" s="194"/>
      <c r="B49" s="194"/>
      <c r="C49" s="194"/>
      <c r="D49" s="195"/>
      <c r="E49" s="195"/>
      <c r="F49" s="195"/>
      <c r="G49" s="195"/>
      <c r="H49" s="195"/>
      <c r="I49" s="195"/>
      <c r="J49" s="218"/>
      <c r="K49" s="201"/>
      <c r="L49" s="201"/>
      <c r="M49" s="201"/>
      <c r="N49" s="232"/>
    </row>
    <row r="50" spans="1:17" hidden="1">
      <c r="A50" s="194">
        <v>3</v>
      </c>
      <c r="B50" s="194">
        <v>3</v>
      </c>
      <c r="C50" s="194">
        <v>1</v>
      </c>
      <c r="D50" s="195" t="s">
        <v>635</v>
      </c>
      <c r="E50" s="195" t="s">
        <v>636</v>
      </c>
      <c r="F50" s="195" t="s">
        <v>636</v>
      </c>
      <c r="G50" s="195" t="s">
        <v>635</v>
      </c>
      <c r="H50" s="195" t="s">
        <v>635</v>
      </c>
      <c r="I50" s="195" t="s">
        <v>637</v>
      </c>
      <c r="J50" s="218" t="s">
        <v>679</v>
      </c>
      <c r="K50" s="228"/>
      <c r="L50" s="201"/>
      <c r="M50" s="201"/>
      <c r="N50" s="202">
        <f>+K50/M53</f>
        <v>0</v>
      </c>
      <c r="P50" s="200">
        <f>+P51-M53</f>
        <v>-615833510.11999989</v>
      </c>
    </row>
    <row r="51" spans="1:17" hidden="1">
      <c r="A51" s="194">
        <v>3</v>
      </c>
      <c r="B51" s="194">
        <v>3</v>
      </c>
      <c r="C51" s="194">
        <v>2</v>
      </c>
      <c r="D51" s="195" t="s">
        <v>635</v>
      </c>
      <c r="E51" s="195" t="s">
        <v>636</v>
      </c>
      <c r="F51" s="195" t="s">
        <v>636</v>
      </c>
      <c r="G51" s="195" t="s">
        <v>635</v>
      </c>
      <c r="H51" s="195" t="s">
        <v>635</v>
      </c>
      <c r="I51" s="195" t="s">
        <v>637</v>
      </c>
      <c r="J51" s="218" t="s">
        <v>680</v>
      </c>
      <c r="K51" s="228"/>
      <c r="L51" s="201"/>
      <c r="M51" s="201"/>
      <c r="N51" s="202">
        <f>+K51/M53</f>
        <v>0</v>
      </c>
      <c r="P51" s="200">
        <f>+L33+167867226-39294850</f>
        <v>2354354858</v>
      </c>
    </row>
    <row r="52" spans="1:17">
      <c r="A52" s="194"/>
      <c r="B52" s="194"/>
      <c r="C52" s="194"/>
      <c r="D52" s="195"/>
      <c r="E52" s="195"/>
      <c r="F52" s="195"/>
      <c r="G52" s="195"/>
      <c r="H52" s="195"/>
      <c r="I52" s="195"/>
      <c r="J52" s="218"/>
      <c r="K52" s="201"/>
      <c r="L52" s="201"/>
      <c r="M52" s="201"/>
      <c r="N52" s="232"/>
    </row>
    <row r="53" spans="1:17" ht="13.5" thickBot="1">
      <c r="A53" s="208"/>
      <c r="B53" s="208"/>
      <c r="C53" s="208"/>
      <c r="D53" s="208"/>
      <c r="E53" s="208"/>
      <c r="F53" s="208"/>
      <c r="G53" s="208"/>
      <c r="H53" s="208"/>
      <c r="I53" s="208"/>
      <c r="J53" s="234" t="s">
        <v>681</v>
      </c>
      <c r="K53" s="207"/>
      <c r="L53" s="207"/>
      <c r="M53" s="235">
        <f>M8+M41+M47</f>
        <v>2970188368.1199999</v>
      </c>
      <c r="N53" s="236">
        <f>N16+N9+N48+N41+N31</f>
        <v>1</v>
      </c>
      <c r="P53" s="200">
        <f>+M53-L48</f>
        <v>2970188368.1199999</v>
      </c>
    </row>
    <row r="54" spans="1:17" ht="13.5" thickTop="1">
      <c r="K54" s="201"/>
      <c r="P54" s="200">
        <f>+P53-2179103889</f>
        <v>791084479.11999989</v>
      </c>
    </row>
    <row r="55" spans="1:17">
      <c r="M55" s="227"/>
      <c r="P55" s="200">
        <f>72755127+215953641.61</f>
        <v>288708768.61000001</v>
      </c>
    </row>
    <row r="56" spans="1:17">
      <c r="M56" s="198"/>
      <c r="P56" s="200"/>
    </row>
    <row r="57" spans="1:17">
      <c r="M57" s="237"/>
    </row>
    <row r="58" spans="1:17">
      <c r="M58" s="227">
        <v>2970188368.1231003</v>
      </c>
    </row>
    <row r="59" spans="1:17">
      <c r="K59" s="201">
        <f>+M53-L48-K35</f>
        <v>799005886.11999989</v>
      </c>
      <c r="M59" s="238"/>
    </row>
    <row r="60" spans="1:17">
      <c r="M60" s="239"/>
    </row>
    <row r="61" spans="1:17">
      <c r="P61" s="228">
        <v>53191431.329999998</v>
      </c>
      <c r="Q61" s="200">
        <f>+P61-K36</f>
        <v>-1408568.6700000018</v>
      </c>
    </row>
    <row r="62" spans="1:17">
      <c r="P62" s="228">
        <v>19621510.739999998</v>
      </c>
      <c r="Q62" s="200">
        <f>+P62-K39</f>
        <v>11621510.739999998</v>
      </c>
    </row>
    <row r="63" spans="1:17">
      <c r="Q63" s="200">
        <f>SUM(Q61:Q62)</f>
        <v>10212942.069999997</v>
      </c>
    </row>
  </sheetData>
  <mergeCells count="5">
    <mergeCell ref="A1:N1"/>
    <mergeCell ref="A2:N2"/>
    <mergeCell ref="A3:N3"/>
    <mergeCell ref="A4:N4"/>
    <mergeCell ref="K6:M6"/>
  </mergeCells>
  <pageMargins left="0.70866141732283472" right="0.70866141732283472" top="0.74803149606299213" bottom="0.74803149606299213" header="0.31496062992125984" footer="0.31496062992125984"/>
  <pageSetup scale="80" orientation="landscape"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workbookViewId="0">
      <selection activeCell="A2" sqref="A2:N2"/>
    </sheetView>
  </sheetViews>
  <sheetFormatPr baseColWidth="10" defaultRowHeight="12.75"/>
  <cols>
    <col min="1" max="1" width="2" style="4" customWidth="1"/>
    <col min="2" max="3" width="1.7109375" style="4" customWidth="1"/>
    <col min="4" max="4" width="2" style="4" customWidth="1"/>
    <col min="5" max="5" width="2.5703125" style="4" customWidth="1"/>
    <col min="6" max="6" width="3.42578125" style="4" customWidth="1"/>
    <col min="7" max="7" width="3" style="4" customWidth="1"/>
    <col min="8" max="8" width="2.85546875" style="4" customWidth="1"/>
    <col min="9" max="9" width="5.140625" style="4" customWidth="1"/>
    <col min="10" max="10" width="42.42578125" style="4" customWidth="1"/>
    <col min="11" max="11" width="20.140625" style="4" customWidth="1"/>
    <col min="12" max="12" width="16.140625" style="4" customWidth="1"/>
    <col min="13" max="13" width="17.5703125" style="4" customWidth="1"/>
    <col min="14" max="14" width="13.85546875" style="242" customWidth="1"/>
    <col min="16" max="16" width="13.7109375" bestFit="1" customWidth="1"/>
  </cols>
  <sheetData>
    <row r="1" spans="1:16" ht="15.75">
      <c r="A1" s="343" t="s">
        <v>0</v>
      </c>
      <c r="B1" s="343"/>
      <c r="C1" s="343"/>
      <c r="D1" s="343"/>
      <c r="E1" s="343"/>
      <c r="F1" s="343"/>
      <c r="G1" s="343"/>
      <c r="H1" s="343"/>
      <c r="I1" s="343"/>
      <c r="J1" s="343"/>
      <c r="K1" s="343"/>
      <c r="L1" s="343"/>
      <c r="M1" s="343"/>
      <c r="N1" s="343"/>
    </row>
    <row r="2" spans="1:16" ht="15.75">
      <c r="A2" s="343" t="str">
        <f>+'[4]origen y aplicación '!A3:I3</f>
        <v>PRESUPUESTO ORDINARIO 2019</v>
      </c>
      <c r="B2" s="343"/>
      <c r="C2" s="343"/>
      <c r="D2" s="343"/>
      <c r="E2" s="343"/>
      <c r="F2" s="343"/>
      <c r="G2" s="343"/>
      <c r="H2" s="343"/>
      <c r="I2" s="343"/>
      <c r="J2" s="343"/>
      <c r="K2" s="343"/>
      <c r="L2" s="343"/>
      <c r="M2" s="343"/>
      <c r="N2" s="343"/>
    </row>
    <row r="3" spans="1:16" ht="15.75">
      <c r="A3" s="343" t="s">
        <v>630</v>
      </c>
      <c r="B3" s="343"/>
      <c r="C3" s="343"/>
      <c r="D3" s="343"/>
      <c r="E3" s="343"/>
      <c r="F3" s="343"/>
      <c r="G3" s="343"/>
      <c r="H3" s="343"/>
      <c r="I3" s="343"/>
      <c r="J3" s="343"/>
      <c r="K3" s="343"/>
      <c r="L3" s="343"/>
      <c r="M3" s="343"/>
      <c r="N3" s="343"/>
    </row>
    <row r="4" spans="1:16" ht="15.75">
      <c r="A4" s="344" t="s">
        <v>682</v>
      </c>
      <c r="B4" s="344"/>
      <c r="C4" s="344"/>
      <c r="D4" s="344"/>
      <c r="E4" s="344"/>
      <c r="F4" s="344"/>
      <c r="G4" s="344"/>
      <c r="H4" s="344"/>
      <c r="I4" s="344"/>
      <c r="J4" s="344"/>
      <c r="K4" s="344"/>
      <c r="L4" s="344"/>
      <c r="M4" s="344"/>
      <c r="N4" s="344"/>
    </row>
    <row r="5" spans="1:16" ht="15.75" thickBot="1">
      <c r="A5" s="240"/>
      <c r="B5" s="240"/>
      <c r="C5" s="240"/>
      <c r="D5" s="240"/>
      <c r="E5" s="240"/>
      <c r="F5" s="240"/>
      <c r="G5" s="240"/>
      <c r="H5" s="240"/>
      <c r="I5" s="240"/>
      <c r="J5" s="240"/>
      <c r="K5" s="240"/>
      <c r="L5" s="240"/>
      <c r="M5" s="240"/>
      <c r="N5" s="241"/>
    </row>
    <row r="6" spans="1:16" ht="14.25" thickTop="1" thickBot="1">
      <c r="A6" s="190"/>
      <c r="B6" s="190"/>
      <c r="C6" s="190"/>
      <c r="D6" s="190"/>
      <c r="E6" s="190"/>
      <c r="F6" s="190"/>
      <c r="G6" s="190"/>
      <c r="H6" s="190"/>
      <c r="I6" s="190"/>
      <c r="J6" s="191" t="s">
        <v>632</v>
      </c>
      <c r="K6" s="342" t="s">
        <v>633</v>
      </c>
      <c r="L6" s="342"/>
      <c r="M6" s="342"/>
      <c r="N6" s="192" t="s">
        <v>634</v>
      </c>
    </row>
    <row r="7" spans="1:16" ht="13.5" thickTop="1"/>
    <row r="8" spans="1:16">
      <c r="A8" s="242">
        <v>1</v>
      </c>
      <c r="B8" s="242">
        <v>0</v>
      </c>
      <c r="C8" s="242">
        <v>0</v>
      </c>
      <c r="D8" s="243" t="s">
        <v>635</v>
      </c>
      <c r="E8" s="243" t="s">
        <v>636</v>
      </c>
      <c r="F8" s="243" t="s">
        <v>636</v>
      </c>
      <c r="G8" s="243" t="s">
        <v>635</v>
      </c>
      <c r="H8" s="243" t="s">
        <v>635</v>
      </c>
      <c r="I8" s="243" t="s">
        <v>637</v>
      </c>
      <c r="J8" s="244" t="s">
        <v>638</v>
      </c>
      <c r="K8" s="245"/>
      <c r="L8" s="245"/>
      <c r="M8" s="246">
        <f>SUM(L9:L38)</f>
        <v>2970188.3681199998</v>
      </c>
      <c r="N8" s="247">
        <f>+M8/M53</f>
        <v>1</v>
      </c>
    </row>
    <row r="9" spans="1:16">
      <c r="A9" s="242">
        <v>1</v>
      </c>
      <c r="B9" s="242">
        <v>1</v>
      </c>
      <c r="C9" s="242">
        <v>0</v>
      </c>
      <c r="D9" s="243" t="s">
        <v>635</v>
      </c>
      <c r="E9" s="243" t="s">
        <v>636</v>
      </c>
      <c r="F9" s="243" t="s">
        <v>636</v>
      </c>
      <c r="G9" s="243" t="s">
        <v>635</v>
      </c>
      <c r="H9" s="243" t="s">
        <v>635</v>
      </c>
      <c r="I9" s="243" t="s">
        <v>637</v>
      </c>
      <c r="J9" s="244" t="s">
        <v>639</v>
      </c>
      <c r="K9" s="245"/>
      <c r="L9" s="246">
        <f>+K12</f>
        <v>78730.785449999996</v>
      </c>
      <c r="M9" s="245"/>
      <c r="N9" s="247">
        <f>+L9/M53</f>
        <v>2.6507000800031131E-2</v>
      </c>
      <c r="O9" s="248"/>
      <c r="P9" s="248"/>
    </row>
    <row r="10" spans="1:16">
      <c r="K10" s="249"/>
      <c r="L10" s="249"/>
      <c r="M10" s="249"/>
      <c r="N10" s="250"/>
    </row>
    <row r="11" spans="1:16">
      <c r="K11" s="249"/>
      <c r="L11" s="249"/>
      <c r="M11" s="249"/>
      <c r="N11" s="250"/>
    </row>
    <row r="12" spans="1:16" s="256" customFormat="1">
      <c r="A12" s="251">
        <v>1</v>
      </c>
      <c r="B12" s="251">
        <v>1</v>
      </c>
      <c r="C12" s="251">
        <v>9</v>
      </c>
      <c r="D12" s="252" t="s">
        <v>635</v>
      </c>
      <c r="E12" s="252" t="s">
        <v>636</v>
      </c>
      <c r="F12" s="252" t="s">
        <v>636</v>
      </c>
      <c r="G12" s="252" t="s">
        <v>635</v>
      </c>
      <c r="H12" s="252" t="s">
        <v>635</v>
      </c>
      <c r="I12" s="252" t="s">
        <v>637</v>
      </c>
      <c r="J12" s="253" t="s">
        <v>640</v>
      </c>
      <c r="K12" s="254">
        <f>+K13</f>
        <v>78730.785449999996</v>
      </c>
      <c r="L12" s="255"/>
      <c r="M12" s="255"/>
      <c r="N12" s="247">
        <f>+K12/M53</f>
        <v>2.6507000800031131E-2</v>
      </c>
    </row>
    <row r="13" spans="1:16">
      <c r="A13" s="242">
        <v>1</v>
      </c>
      <c r="B13" s="242">
        <v>1</v>
      </c>
      <c r="C13" s="242">
        <v>9</v>
      </c>
      <c r="D13" s="243" t="s">
        <v>641</v>
      </c>
      <c r="E13" s="243" t="s">
        <v>636</v>
      </c>
      <c r="F13" s="243" t="s">
        <v>636</v>
      </c>
      <c r="G13" s="243" t="s">
        <v>635</v>
      </c>
      <c r="H13" s="243" t="s">
        <v>635</v>
      </c>
      <c r="I13" s="243" t="s">
        <v>637</v>
      </c>
      <c r="J13" s="257" t="s">
        <v>642</v>
      </c>
      <c r="K13" s="258">
        <f>K14</f>
        <v>78730.785449999996</v>
      </c>
      <c r="L13" s="249"/>
      <c r="M13" s="249"/>
      <c r="N13" s="250">
        <f>+K13/M53</f>
        <v>2.6507000800031131E-2</v>
      </c>
    </row>
    <row r="14" spans="1:16">
      <c r="A14" s="242">
        <v>1</v>
      </c>
      <c r="B14" s="242">
        <v>1</v>
      </c>
      <c r="C14" s="242">
        <v>9</v>
      </c>
      <c r="D14" s="243" t="s">
        <v>641</v>
      </c>
      <c r="E14" s="243" t="s">
        <v>643</v>
      </c>
      <c r="F14" s="243" t="s">
        <v>636</v>
      </c>
      <c r="G14" s="243" t="s">
        <v>635</v>
      </c>
      <c r="H14" s="243" t="s">
        <v>635</v>
      </c>
      <c r="I14" s="243" t="s">
        <v>637</v>
      </c>
      <c r="J14" s="257" t="s">
        <v>644</v>
      </c>
      <c r="K14" s="258">
        <f>+'[3]ingresos 2019 colones '!K14/1000</f>
        <v>78730.785449999996</v>
      </c>
      <c r="L14" s="249"/>
      <c r="M14" s="249"/>
      <c r="N14" s="250">
        <f>+K14/M53</f>
        <v>2.6507000800031131E-2</v>
      </c>
    </row>
    <row r="15" spans="1:16">
      <c r="K15" s="249"/>
      <c r="L15" s="249"/>
      <c r="M15" s="249"/>
      <c r="N15" s="250"/>
    </row>
    <row r="16" spans="1:16">
      <c r="A16" s="242">
        <v>1</v>
      </c>
      <c r="B16" s="242">
        <v>3</v>
      </c>
      <c r="C16" s="242">
        <v>0</v>
      </c>
      <c r="D16" s="243" t="s">
        <v>635</v>
      </c>
      <c r="E16" s="243" t="s">
        <v>636</v>
      </c>
      <c r="F16" s="243" t="s">
        <v>636</v>
      </c>
      <c r="G16" s="243" t="s">
        <v>635</v>
      </c>
      <c r="H16" s="243" t="s">
        <v>635</v>
      </c>
      <c r="I16" s="243" t="s">
        <v>637</v>
      </c>
      <c r="J16" s="259" t="s">
        <v>645</v>
      </c>
      <c r="K16" s="245"/>
      <c r="L16" s="246">
        <f>+K18</f>
        <v>657675.10067000007</v>
      </c>
      <c r="M16" s="245"/>
      <c r="N16" s="247">
        <f>+L16/M53</f>
        <v>0.22142538423792962</v>
      </c>
    </row>
    <row r="17" spans="1:16">
      <c r="K17" s="249"/>
      <c r="L17" s="249"/>
      <c r="M17" s="249"/>
      <c r="N17" s="250"/>
    </row>
    <row r="18" spans="1:16">
      <c r="A18" s="242">
        <v>1</v>
      </c>
      <c r="B18" s="242">
        <v>3</v>
      </c>
      <c r="C18" s="242">
        <v>1</v>
      </c>
      <c r="D18" s="243" t="s">
        <v>635</v>
      </c>
      <c r="E18" s="243" t="s">
        <v>636</v>
      </c>
      <c r="F18" s="243" t="s">
        <v>636</v>
      </c>
      <c r="G18" s="243" t="s">
        <v>635</v>
      </c>
      <c r="H18" s="243" t="s">
        <v>635</v>
      </c>
      <c r="I18" s="243" t="s">
        <v>637</v>
      </c>
      <c r="J18" s="260" t="s">
        <v>646</v>
      </c>
      <c r="K18" s="258">
        <f>K19</f>
        <v>657675.10067000007</v>
      </c>
      <c r="L18" s="249"/>
      <c r="M18" s="249"/>
      <c r="N18" s="250">
        <f>+K18/M53</f>
        <v>0.22142538423792962</v>
      </c>
      <c r="P18" s="248"/>
    </row>
    <row r="19" spans="1:16">
      <c r="A19" s="242">
        <v>1</v>
      </c>
      <c r="B19" s="242">
        <v>3</v>
      </c>
      <c r="C19" s="242">
        <v>1</v>
      </c>
      <c r="D19" s="243" t="s">
        <v>647</v>
      </c>
      <c r="E19" s="243" t="s">
        <v>636</v>
      </c>
      <c r="F19" s="243" t="s">
        <v>636</v>
      </c>
      <c r="G19" s="243" t="s">
        <v>635</v>
      </c>
      <c r="H19" s="243" t="s">
        <v>635</v>
      </c>
      <c r="I19" s="243" t="s">
        <v>637</v>
      </c>
      <c r="J19" s="257" t="s">
        <v>648</v>
      </c>
      <c r="K19" s="249">
        <f>K20</f>
        <v>657675.10067000007</v>
      </c>
      <c r="L19" s="249"/>
      <c r="M19" s="249"/>
      <c r="N19" s="250">
        <f>+K19/M53</f>
        <v>0.22142538423792962</v>
      </c>
      <c r="P19" s="248"/>
    </row>
    <row r="20" spans="1:16">
      <c r="A20" s="242">
        <v>1</v>
      </c>
      <c r="B20" s="242">
        <v>3</v>
      </c>
      <c r="C20" s="242">
        <v>1</v>
      </c>
      <c r="D20" s="243" t="s">
        <v>647</v>
      </c>
      <c r="E20" s="243" t="s">
        <v>649</v>
      </c>
      <c r="F20" s="243" t="s">
        <v>636</v>
      </c>
      <c r="G20" s="243" t="s">
        <v>635</v>
      </c>
      <c r="H20" s="243" t="s">
        <v>635</v>
      </c>
      <c r="I20" s="243" t="s">
        <v>637</v>
      </c>
      <c r="J20" s="257" t="s">
        <v>650</v>
      </c>
      <c r="K20" s="258">
        <f>K21+K22</f>
        <v>657675.10067000007</v>
      </c>
      <c r="L20" s="249"/>
      <c r="M20" s="249"/>
      <c r="N20" s="250">
        <f>+K20/M53</f>
        <v>0.22142538423792962</v>
      </c>
      <c r="P20" s="248"/>
    </row>
    <row r="21" spans="1:16">
      <c r="A21" s="242">
        <v>1</v>
      </c>
      <c r="B21" s="242">
        <v>3</v>
      </c>
      <c r="C21" s="242">
        <v>1</v>
      </c>
      <c r="D21" s="243" t="s">
        <v>647</v>
      </c>
      <c r="E21" s="243" t="s">
        <v>649</v>
      </c>
      <c r="F21" s="243" t="s">
        <v>643</v>
      </c>
      <c r="G21" s="243" t="s">
        <v>635</v>
      </c>
      <c r="H21" s="243" t="s">
        <v>635</v>
      </c>
      <c r="I21" s="243" t="s">
        <v>637</v>
      </c>
      <c r="J21" s="261" t="s">
        <v>651</v>
      </c>
      <c r="K21" s="262">
        <f>+'[3]ingresos 2019 colones '!K21/1000</f>
        <v>35314.25</v>
      </c>
      <c r="L21" s="249"/>
      <c r="M21" s="249"/>
      <c r="N21" s="250">
        <f>+K21/M53</f>
        <v>1.1889565786143181E-2</v>
      </c>
      <c r="P21" s="248"/>
    </row>
    <row r="22" spans="1:16">
      <c r="A22" s="242">
        <v>1</v>
      </c>
      <c r="B22" s="242">
        <v>3</v>
      </c>
      <c r="C22" s="242">
        <v>1</v>
      </c>
      <c r="D22" s="243" t="s">
        <v>647</v>
      </c>
      <c r="E22" s="243" t="s">
        <v>649</v>
      </c>
      <c r="F22" s="243" t="s">
        <v>649</v>
      </c>
      <c r="G22" s="243" t="s">
        <v>635</v>
      </c>
      <c r="H22" s="243" t="s">
        <v>635</v>
      </c>
      <c r="I22" s="243" t="s">
        <v>637</v>
      </c>
      <c r="J22" s="261" t="s">
        <v>652</v>
      </c>
      <c r="K22" s="263">
        <f>SUM(K23:K28)</f>
        <v>622360.85067000007</v>
      </c>
      <c r="L22" s="249"/>
      <c r="M22" s="249"/>
      <c r="N22" s="250">
        <f>+K22/M53</f>
        <v>0.20953581845178643</v>
      </c>
      <c r="O22" s="248"/>
    </row>
    <row r="23" spans="1:16">
      <c r="A23" s="242">
        <v>1</v>
      </c>
      <c r="B23" s="242">
        <v>3</v>
      </c>
      <c r="C23" s="242">
        <v>1</v>
      </c>
      <c r="D23" s="243" t="s">
        <v>647</v>
      </c>
      <c r="E23" s="243" t="s">
        <v>649</v>
      </c>
      <c r="F23" s="243" t="s">
        <v>649</v>
      </c>
      <c r="G23" s="243" t="s">
        <v>641</v>
      </c>
      <c r="H23" s="243" t="s">
        <v>635</v>
      </c>
      <c r="I23" s="243" t="s">
        <v>637</v>
      </c>
      <c r="J23" s="257" t="s">
        <v>683</v>
      </c>
      <c r="K23" s="258">
        <f>+'[3]ingresos 2019 colones '!K23/1000</f>
        <v>19975</v>
      </c>
      <c r="L23" s="249"/>
      <c r="M23" s="249"/>
      <c r="N23" s="250">
        <f>+K23/M53</f>
        <v>6.7251626914973436E-3</v>
      </c>
    </row>
    <row r="24" spans="1:16">
      <c r="A24" s="242">
        <v>1</v>
      </c>
      <c r="B24" s="242">
        <v>3</v>
      </c>
      <c r="C24" s="242">
        <v>1</v>
      </c>
      <c r="D24" s="243" t="s">
        <v>647</v>
      </c>
      <c r="E24" s="243" t="s">
        <v>649</v>
      </c>
      <c r="F24" s="243" t="s">
        <v>649</v>
      </c>
      <c r="G24" s="243" t="s">
        <v>647</v>
      </c>
      <c r="H24" s="243" t="s">
        <v>635</v>
      </c>
      <c r="I24" s="243" t="s">
        <v>637</v>
      </c>
      <c r="J24" s="257" t="s">
        <v>684</v>
      </c>
      <c r="K24" s="249">
        <f>+'[3]ingresos 2019 colones '!K24/1000</f>
        <v>43385.85067</v>
      </c>
      <c r="L24" s="249"/>
      <c r="M24" s="249"/>
      <c r="N24" s="250">
        <f>+K24/M53</f>
        <v>1.4607104093354644E-2</v>
      </c>
    </row>
    <row r="25" spans="1:16">
      <c r="A25" s="242"/>
      <c r="B25" s="242"/>
      <c r="C25" s="242"/>
      <c r="D25" s="243"/>
      <c r="E25" s="243"/>
      <c r="F25" s="243"/>
      <c r="G25" s="243"/>
      <c r="H25" s="243"/>
      <c r="I25" s="243"/>
      <c r="J25" s="264" t="s">
        <v>685</v>
      </c>
      <c r="K25" s="249"/>
      <c r="L25" s="249"/>
      <c r="M25" s="249"/>
      <c r="N25" s="250"/>
    </row>
    <row r="26" spans="1:16" ht="15" customHeight="1">
      <c r="A26" s="242"/>
      <c r="B26" s="242"/>
      <c r="C26" s="242"/>
      <c r="D26" s="243"/>
      <c r="E26" s="243"/>
      <c r="F26" s="243"/>
      <c r="G26" s="243"/>
      <c r="H26" s="243"/>
      <c r="I26" s="243"/>
      <c r="J26" s="257" t="s">
        <v>686</v>
      </c>
      <c r="K26" s="258" t="s">
        <v>658</v>
      </c>
      <c r="L26" s="249"/>
      <c r="M26" s="249"/>
    </row>
    <row r="27" spans="1:16" ht="14.25" customHeight="1">
      <c r="A27" s="194">
        <v>1</v>
      </c>
      <c r="B27" s="194">
        <v>3</v>
      </c>
      <c r="C27" s="194">
        <v>1</v>
      </c>
      <c r="D27" s="195" t="s">
        <v>647</v>
      </c>
      <c r="E27" s="195" t="s">
        <v>649</v>
      </c>
      <c r="F27" s="195" t="s">
        <v>649</v>
      </c>
      <c r="G27" s="195" t="s">
        <v>660</v>
      </c>
      <c r="H27" s="195" t="s">
        <v>635</v>
      </c>
      <c r="I27" s="195" t="s">
        <v>637</v>
      </c>
      <c r="J27" s="209" t="s">
        <v>661</v>
      </c>
      <c r="K27" s="258">
        <f>+'[3]ingresos 2019 colones '!K27/1000</f>
        <v>263200</v>
      </c>
      <c r="L27" s="249"/>
      <c r="M27" s="249"/>
      <c r="N27" s="250"/>
    </row>
    <row r="28" spans="1:16" ht="15" customHeight="1">
      <c r="A28" s="194">
        <v>1</v>
      </c>
      <c r="B28" s="194">
        <v>3</v>
      </c>
      <c r="C28" s="194">
        <v>1</v>
      </c>
      <c r="D28" s="195" t="s">
        <v>647</v>
      </c>
      <c r="E28" s="195" t="s">
        <v>649</v>
      </c>
      <c r="F28" s="195" t="s">
        <v>649</v>
      </c>
      <c r="G28" s="195" t="s">
        <v>663</v>
      </c>
      <c r="H28" s="195" t="s">
        <v>635</v>
      </c>
      <c r="I28" s="195" t="s">
        <v>637</v>
      </c>
      <c r="J28" s="209" t="s">
        <v>664</v>
      </c>
      <c r="K28" s="258">
        <f>+'[3]ingresos 2019 colones '!K28/1000</f>
        <v>295800</v>
      </c>
      <c r="L28" s="249"/>
      <c r="M28" s="249"/>
      <c r="N28" s="250">
        <f>+K28/M53</f>
        <v>9.9589643261322358E-2</v>
      </c>
    </row>
    <row r="29" spans="1:16">
      <c r="K29" s="249"/>
      <c r="L29" s="249"/>
      <c r="M29" s="249"/>
      <c r="N29" s="250"/>
    </row>
    <row r="30" spans="1:16">
      <c r="K30" s="249"/>
      <c r="L30" s="249"/>
      <c r="M30" s="249"/>
      <c r="N30" s="250"/>
    </row>
    <row r="31" spans="1:16">
      <c r="A31" s="242">
        <v>1</v>
      </c>
      <c r="B31" s="242">
        <v>4</v>
      </c>
      <c r="C31" s="242">
        <v>0</v>
      </c>
      <c r="D31" s="243" t="s">
        <v>635</v>
      </c>
      <c r="E31" s="243" t="s">
        <v>636</v>
      </c>
      <c r="F31" s="243" t="s">
        <v>636</v>
      </c>
      <c r="G31" s="243" t="s">
        <v>635</v>
      </c>
      <c r="H31" s="243" t="s">
        <v>635</v>
      </c>
      <c r="I31" s="243" t="s">
        <v>637</v>
      </c>
      <c r="J31" s="259" t="s">
        <v>333</v>
      </c>
      <c r="K31" s="246" t="str">
        <f>K33</f>
        <v xml:space="preserve"> </v>
      </c>
      <c r="L31" s="245"/>
      <c r="M31" s="246">
        <f>+L33+L38</f>
        <v>2233782.4819999998</v>
      </c>
      <c r="N31" s="247">
        <f>+M31/M53</f>
        <v>0.75206761496203933</v>
      </c>
    </row>
    <row r="32" spans="1:16">
      <c r="A32" s="242"/>
      <c r="B32" s="242"/>
      <c r="C32" s="242"/>
      <c r="D32" s="243"/>
      <c r="E32" s="243"/>
      <c r="F32" s="243"/>
      <c r="G32" s="243"/>
      <c r="H32" s="243"/>
      <c r="I32" s="243"/>
      <c r="J32" s="257"/>
      <c r="K32" s="249"/>
      <c r="L32" s="249"/>
      <c r="M32" s="249"/>
      <c r="N32" s="250"/>
    </row>
    <row r="33" spans="1:14">
      <c r="A33" s="242">
        <v>1</v>
      </c>
      <c r="B33" s="242">
        <v>4</v>
      </c>
      <c r="C33" s="242">
        <v>1</v>
      </c>
      <c r="D33" s="243" t="s">
        <v>635</v>
      </c>
      <c r="E33" s="243" t="s">
        <v>636</v>
      </c>
      <c r="F33" s="243" t="s">
        <v>636</v>
      </c>
      <c r="G33" s="243" t="s">
        <v>635</v>
      </c>
      <c r="H33" s="243" t="s">
        <v>635</v>
      </c>
      <c r="I33" s="243" t="s">
        <v>637</v>
      </c>
      <c r="J33" s="265" t="s">
        <v>667</v>
      </c>
      <c r="K33" s="266" t="s">
        <v>658</v>
      </c>
      <c r="L33" s="246">
        <f>K34</f>
        <v>2225782.4819999998</v>
      </c>
      <c r="M33" s="7"/>
      <c r="N33" s="250">
        <f>+L33/M53</f>
        <v>0.74937418309560733</v>
      </c>
    </row>
    <row r="34" spans="1:14">
      <c r="A34" s="242">
        <v>1</v>
      </c>
      <c r="B34" s="242">
        <v>4</v>
      </c>
      <c r="C34" s="242">
        <v>1</v>
      </c>
      <c r="D34" s="243" t="s">
        <v>641</v>
      </c>
      <c r="E34" s="243" t="s">
        <v>636</v>
      </c>
      <c r="F34" s="243" t="s">
        <v>636</v>
      </c>
      <c r="G34" s="243" t="s">
        <v>635</v>
      </c>
      <c r="H34" s="243" t="s">
        <v>635</v>
      </c>
      <c r="I34" s="243" t="s">
        <v>637</v>
      </c>
      <c r="J34" s="257" t="s">
        <v>668</v>
      </c>
      <c r="K34" s="258">
        <f>K35+K36</f>
        <v>2225782.4819999998</v>
      </c>
      <c r="L34" s="249"/>
      <c r="M34" s="249"/>
      <c r="N34" s="250">
        <f>+K34/M53</f>
        <v>0.74937418309560733</v>
      </c>
    </row>
    <row r="35" spans="1:14">
      <c r="A35" s="242">
        <v>1</v>
      </c>
      <c r="B35" s="242">
        <v>4</v>
      </c>
      <c r="C35" s="242">
        <v>1</v>
      </c>
      <c r="D35" s="243" t="s">
        <v>641</v>
      </c>
      <c r="E35" s="243" t="s">
        <v>643</v>
      </c>
      <c r="F35" s="243" t="s">
        <v>636</v>
      </c>
      <c r="G35" s="243" t="s">
        <v>635</v>
      </c>
      <c r="H35" s="243" t="s">
        <v>635</v>
      </c>
      <c r="I35" s="243" t="s">
        <v>637</v>
      </c>
      <c r="J35" s="264" t="s">
        <v>669</v>
      </c>
      <c r="K35" s="249">
        <f>+'[3]ingresos 2019 colones '!K35/1000</f>
        <v>2171182.4819999998</v>
      </c>
      <c r="L35" s="249"/>
      <c r="M35" s="249"/>
      <c r="N35" s="250">
        <f>+K35/M53</f>
        <v>0.73099151060720913</v>
      </c>
    </row>
    <row r="36" spans="1:14">
      <c r="A36" s="242">
        <v>1</v>
      </c>
      <c r="B36" s="242">
        <v>4</v>
      </c>
      <c r="C36" s="242">
        <v>1</v>
      </c>
      <c r="D36" s="243" t="s">
        <v>641</v>
      </c>
      <c r="E36" s="243" t="s">
        <v>670</v>
      </c>
      <c r="F36" s="243" t="s">
        <v>636</v>
      </c>
      <c r="G36" s="243" t="s">
        <v>635</v>
      </c>
      <c r="H36" s="243" t="s">
        <v>635</v>
      </c>
      <c r="I36" s="243" t="s">
        <v>637</v>
      </c>
      <c r="J36" s="257" t="s">
        <v>687</v>
      </c>
      <c r="K36" s="249">
        <f>+'[3]ingresos 2019 colones '!K36/1000</f>
        <v>54600</v>
      </c>
      <c r="L36" s="249"/>
      <c r="M36" s="249"/>
      <c r="N36" s="250">
        <f>+K36/M53</f>
        <v>1.8382672488398245E-2</v>
      </c>
    </row>
    <row r="37" spans="1:14">
      <c r="A37" s="242"/>
      <c r="B37" s="242"/>
      <c r="C37" s="242"/>
      <c r="D37" s="243"/>
      <c r="E37" s="243"/>
      <c r="F37" s="243"/>
      <c r="G37" s="243"/>
      <c r="H37" s="243"/>
      <c r="I37" s="243"/>
      <c r="J37" s="257"/>
      <c r="K37" s="249"/>
      <c r="L37" s="249"/>
      <c r="M37" s="249"/>
      <c r="N37" s="250"/>
    </row>
    <row r="38" spans="1:14">
      <c r="A38" s="194">
        <v>1</v>
      </c>
      <c r="B38" s="194">
        <v>4</v>
      </c>
      <c r="C38" s="194">
        <v>3</v>
      </c>
      <c r="D38" s="195" t="s">
        <v>635</v>
      </c>
      <c r="E38" s="195" t="s">
        <v>636</v>
      </c>
      <c r="F38" s="195" t="s">
        <v>636</v>
      </c>
      <c r="G38" s="195" t="s">
        <v>635</v>
      </c>
      <c r="H38" s="195" t="s">
        <v>635</v>
      </c>
      <c r="I38" s="195" t="s">
        <v>637</v>
      </c>
      <c r="J38" s="225" t="s">
        <v>672</v>
      </c>
      <c r="K38" s="249"/>
      <c r="L38" s="255">
        <f>'[3]ingresos 2019 colones '!L38/1000</f>
        <v>8000</v>
      </c>
      <c r="M38" s="249"/>
      <c r="N38" s="250"/>
    </row>
    <row r="39" spans="1:14">
      <c r="A39" s="194">
        <v>1</v>
      </c>
      <c r="B39" s="194">
        <v>4</v>
      </c>
      <c r="C39" s="194">
        <v>3</v>
      </c>
      <c r="D39" s="195" t="s">
        <v>641</v>
      </c>
      <c r="E39" s="195" t="s">
        <v>636</v>
      </c>
      <c r="F39" s="195" t="s">
        <v>636</v>
      </c>
      <c r="G39" s="195" t="s">
        <v>635</v>
      </c>
      <c r="H39" s="195" t="s">
        <v>635</v>
      </c>
      <c r="I39" s="195" t="s">
        <v>637</v>
      </c>
      <c r="J39" s="229" t="s">
        <v>673</v>
      </c>
      <c r="K39" s="249">
        <f>'[3]ingresos 2019 colones '!K39/1000</f>
        <v>8000</v>
      </c>
      <c r="L39" s="249"/>
      <c r="M39" s="249"/>
      <c r="N39" s="250"/>
    </row>
    <row r="40" spans="1:14" hidden="1">
      <c r="A40" s="242"/>
      <c r="B40" s="242"/>
      <c r="C40" s="242"/>
      <c r="D40" s="243"/>
      <c r="E40" s="243"/>
      <c r="F40" s="243"/>
      <c r="G40" s="243"/>
      <c r="H40" s="243"/>
      <c r="I40" s="243"/>
      <c r="J40" s="257"/>
      <c r="K40" s="249"/>
      <c r="L40" s="249"/>
      <c r="M40" s="249"/>
      <c r="N40" s="250"/>
    </row>
    <row r="41" spans="1:14" ht="12.75" hidden="1" customHeight="1">
      <c r="A41" s="242">
        <v>2</v>
      </c>
      <c r="B41" s="242">
        <v>4</v>
      </c>
      <c r="C41" s="242">
        <v>0</v>
      </c>
      <c r="D41" s="243" t="s">
        <v>635</v>
      </c>
      <c r="E41" s="243" t="s">
        <v>636</v>
      </c>
      <c r="F41" s="243" t="s">
        <v>636</v>
      </c>
      <c r="G41" s="243" t="s">
        <v>635</v>
      </c>
      <c r="H41" s="243" t="s">
        <v>635</v>
      </c>
      <c r="I41" s="243" t="s">
        <v>637</v>
      </c>
      <c r="J41" s="259" t="s">
        <v>674</v>
      </c>
      <c r="K41" s="249"/>
      <c r="L41" s="249"/>
      <c r="M41" s="255">
        <f>L43</f>
        <v>0</v>
      </c>
      <c r="N41" s="250">
        <f>+M41/M53</f>
        <v>0</v>
      </c>
    </row>
    <row r="42" spans="1:14" ht="12.75" hidden="1" customHeight="1">
      <c r="A42" s="242"/>
      <c r="B42" s="242"/>
      <c r="C42" s="242"/>
      <c r="D42" s="243"/>
      <c r="E42" s="243"/>
      <c r="F42" s="243"/>
      <c r="G42" s="243"/>
      <c r="H42" s="243"/>
      <c r="I42" s="243"/>
      <c r="J42" s="259"/>
      <c r="K42" s="249"/>
      <c r="L42" s="249"/>
      <c r="M42" s="249"/>
      <c r="N42" s="250" t="s">
        <v>658</v>
      </c>
    </row>
    <row r="43" spans="1:14" ht="12.75" hidden="1" customHeight="1">
      <c r="A43" s="242">
        <v>2</v>
      </c>
      <c r="B43" s="242">
        <v>4</v>
      </c>
      <c r="C43" s="242">
        <v>1</v>
      </c>
      <c r="D43" s="243" t="s">
        <v>635</v>
      </c>
      <c r="E43" s="243" t="s">
        <v>636</v>
      </c>
      <c r="F43" s="243" t="s">
        <v>636</v>
      </c>
      <c r="G43" s="243" t="s">
        <v>635</v>
      </c>
      <c r="H43" s="243" t="s">
        <v>635</v>
      </c>
      <c r="I43" s="243" t="s">
        <v>637</v>
      </c>
      <c r="J43" s="265" t="s">
        <v>688</v>
      </c>
      <c r="K43" s="249" t="s">
        <v>658</v>
      </c>
      <c r="L43" s="249">
        <f>K44</f>
        <v>0</v>
      </c>
      <c r="M43" s="249"/>
      <c r="N43" s="250">
        <f>+L43/M53</f>
        <v>0</v>
      </c>
    </row>
    <row r="44" spans="1:14" hidden="1">
      <c r="A44" s="242">
        <v>2</v>
      </c>
      <c r="B44" s="242">
        <v>4</v>
      </c>
      <c r="C44" s="242">
        <v>1</v>
      </c>
      <c r="D44" s="243" t="s">
        <v>641</v>
      </c>
      <c r="E44" s="243" t="s">
        <v>636</v>
      </c>
      <c r="F44" s="243" t="s">
        <v>636</v>
      </c>
      <c r="G44" s="243" t="s">
        <v>635</v>
      </c>
      <c r="H44" s="243" t="s">
        <v>635</v>
      </c>
      <c r="I44" s="243" t="s">
        <v>637</v>
      </c>
      <c r="J44" s="257" t="s">
        <v>689</v>
      </c>
      <c r="K44" s="249">
        <f>+'[3]ingresos 2019 colones '!K44/1000</f>
        <v>0</v>
      </c>
      <c r="L44" s="249"/>
      <c r="M44" s="249"/>
      <c r="N44" s="250">
        <f>+K44/M53</f>
        <v>0</v>
      </c>
    </row>
    <row r="45" spans="1:14" hidden="1">
      <c r="A45" s="242">
        <v>2</v>
      </c>
      <c r="B45" s="242">
        <v>4</v>
      </c>
      <c r="C45" s="242">
        <v>1</v>
      </c>
      <c r="D45" s="243" t="s">
        <v>641</v>
      </c>
      <c r="E45" s="243" t="s">
        <v>643</v>
      </c>
      <c r="F45" s="243" t="s">
        <v>636</v>
      </c>
      <c r="G45" s="243" t="s">
        <v>635</v>
      </c>
      <c r="H45" s="243" t="s">
        <v>635</v>
      </c>
      <c r="I45" s="243" t="s">
        <v>637</v>
      </c>
      <c r="J45" s="267" t="s">
        <v>676</v>
      </c>
      <c r="K45" s="249">
        <v>0</v>
      </c>
      <c r="L45" s="249"/>
      <c r="M45" s="249"/>
      <c r="N45" s="250">
        <f>+K45/M53</f>
        <v>0</v>
      </c>
    </row>
    <row r="46" spans="1:14" hidden="1">
      <c r="A46" s="242"/>
      <c r="B46" s="242"/>
      <c r="C46" s="242"/>
      <c r="D46" s="243"/>
      <c r="E46" s="243"/>
      <c r="F46" s="243"/>
      <c r="G46" s="243"/>
      <c r="H46" s="243"/>
      <c r="I46" s="243"/>
      <c r="J46" s="264"/>
      <c r="K46" s="249"/>
      <c r="L46" s="249"/>
      <c r="M46" s="249"/>
      <c r="N46" s="268"/>
    </row>
    <row r="47" spans="1:14" hidden="1">
      <c r="A47" s="242">
        <v>3</v>
      </c>
      <c r="B47" s="242">
        <v>0</v>
      </c>
      <c r="C47" s="242">
        <v>0</v>
      </c>
      <c r="D47" s="243" t="s">
        <v>635</v>
      </c>
      <c r="E47" s="243" t="s">
        <v>636</v>
      </c>
      <c r="F47" s="243" t="s">
        <v>636</v>
      </c>
      <c r="G47" s="243" t="s">
        <v>635</v>
      </c>
      <c r="H47" s="243" t="s">
        <v>635</v>
      </c>
      <c r="I47" s="243" t="s">
        <v>637</v>
      </c>
      <c r="J47" s="269" t="s">
        <v>677</v>
      </c>
      <c r="K47" s="249"/>
      <c r="L47" s="249"/>
      <c r="M47" s="255">
        <f>SUM(K50:K52)</f>
        <v>0</v>
      </c>
      <c r="N47" s="247">
        <f>+M47/M53</f>
        <v>0</v>
      </c>
    </row>
    <row r="48" spans="1:14" hidden="1">
      <c r="A48" s="242">
        <v>3</v>
      </c>
      <c r="B48" s="242">
        <v>3</v>
      </c>
      <c r="C48" s="242">
        <v>0</v>
      </c>
      <c r="D48" s="243" t="s">
        <v>635</v>
      </c>
      <c r="E48" s="243" t="s">
        <v>636</v>
      </c>
      <c r="F48" s="243" t="s">
        <v>636</v>
      </c>
      <c r="G48" s="243" t="s">
        <v>635</v>
      </c>
      <c r="H48" s="243" t="s">
        <v>635</v>
      </c>
      <c r="I48" s="243" t="s">
        <v>637</v>
      </c>
      <c r="J48" s="269" t="s">
        <v>678</v>
      </c>
      <c r="K48" s="249"/>
      <c r="L48" s="255">
        <f>+K50+K51</f>
        <v>0</v>
      </c>
      <c r="N48" s="247">
        <f>+M47/M53</f>
        <v>0</v>
      </c>
    </row>
    <row r="49" spans="1:14" hidden="1">
      <c r="A49" s="242"/>
      <c r="B49" s="242"/>
      <c r="C49" s="242"/>
      <c r="D49" s="243"/>
      <c r="E49" s="243"/>
      <c r="F49" s="243"/>
      <c r="G49" s="243"/>
      <c r="H49" s="243"/>
      <c r="I49" s="243"/>
      <c r="J49" s="264"/>
      <c r="K49" s="249"/>
      <c r="L49" s="249"/>
      <c r="M49" s="249"/>
      <c r="N49" s="268"/>
    </row>
    <row r="50" spans="1:14" hidden="1">
      <c r="A50" s="242">
        <v>3</v>
      </c>
      <c r="B50" s="242">
        <v>3</v>
      </c>
      <c r="C50" s="242">
        <v>1</v>
      </c>
      <c r="D50" s="243" t="s">
        <v>635</v>
      </c>
      <c r="E50" s="243" t="s">
        <v>636</v>
      </c>
      <c r="F50" s="243" t="s">
        <v>636</v>
      </c>
      <c r="G50" s="243" t="s">
        <v>635</v>
      </c>
      <c r="H50" s="243" t="s">
        <v>635</v>
      </c>
      <c r="I50" s="243" t="s">
        <v>637</v>
      </c>
      <c r="J50" s="264" t="s">
        <v>679</v>
      </c>
      <c r="K50" s="249">
        <f>+'[3]ingresos 2019 colones '!K50/1000</f>
        <v>0</v>
      </c>
      <c r="L50" s="249"/>
      <c r="M50" s="249"/>
      <c r="N50" s="250">
        <f>+K50/M53</f>
        <v>0</v>
      </c>
    </row>
    <row r="51" spans="1:14" hidden="1">
      <c r="A51" s="242">
        <v>3</v>
      </c>
      <c r="B51" s="242">
        <v>3</v>
      </c>
      <c r="C51" s="242">
        <v>2</v>
      </c>
      <c r="D51" s="243" t="s">
        <v>635</v>
      </c>
      <c r="E51" s="243" t="s">
        <v>636</v>
      </c>
      <c r="F51" s="243" t="s">
        <v>636</v>
      </c>
      <c r="G51" s="243" t="s">
        <v>635</v>
      </c>
      <c r="H51" s="243" t="s">
        <v>635</v>
      </c>
      <c r="I51" s="243" t="s">
        <v>637</v>
      </c>
      <c r="J51" s="264" t="s">
        <v>680</v>
      </c>
      <c r="K51" s="249">
        <f>+'[3]ingresos 2019 colones '!K51/1000</f>
        <v>0</v>
      </c>
      <c r="L51" s="249"/>
      <c r="M51" s="249"/>
      <c r="N51" s="250">
        <f>+K51/M53</f>
        <v>0</v>
      </c>
    </row>
    <row r="52" spans="1:14">
      <c r="A52" s="242"/>
      <c r="B52" s="242"/>
      <c r="C52" s="242"/>
      <c r="D52" s="243"/>
      <c r="E52" s="243"/>
      <c r="F52" s="243"/>
      <c r="G52" s="243"/>
      <c r="H52" s="243"/>
      <c r="I52" s="243"/>
      <c r="J52" s="264"/>
      <c r="K52" s="249"/>
      <c r="L52" s="249"/>
      <c r="M52" s="249"/>
      <c r="N52" s="268"/>
    </row>
    <row r="53" spans="1:14" ht="13.5" thickBot="1">
      <c r="A53" s="36"/>
      <c r="B53" s="36"/>
      <c r="C53" s="36"/>
      <c r="D53" s="36"/>
      <c r="E53" s="36"/>
      <c r="F53" s="36"/>
      <c r="G53" s="36"/>
      <c r="H53" s="36"/>
      <c r="I53" s="36"/>
      <c r="J53" s="270" t="s">
        <v>681</v>
      </c>
      <c r="K53" s="255"/>
      <c r="L53" s="255"/>
      <c r="M53" s="271">
        <f>M8+M41+M47</f>
        <v>2970188.3681199998</v>
      </c>
      <c r="N53" s="272">
        <f>N16+N9+N48+N41+N31</f>
        <v>1</v>
      </c>
    </row>
    <row r="54" spans="1:14" ht="13.5" thickTop="1">
      <c r="K54" s="249"/>
    </row>
    <row r="55" spans="1:14">
      <c r="M55" s="249"/>
    </row>
    <row r="56" spans="1:14">
      <c r="M56" s="249">
        <f>+'[3]ingresos 2019 colones '!M53/1000-M53</f>
        <v>0</v>
      </c>
    </row>
    <row r="57" spans="1:14">
      <c r="M57" s="249" t="s">
        <v>658</v>
      </c>
    </row>
    <row r="58" spans="1:14">
      <c r="M58" s="249" t="s">
        <v>658</v>
      </c>
    </row>
  </sheetData>
  <mergeCells count="5">
    <mergeCell ref="A1:N1"/>
    <mergeCell ref="A2:N2"/>
    <mergeCell ref="A3:N3"/>
    <mergeCell ref="A4:N4"/>
    <mergeCell ref="K6:M6"/>
  </mergeCells>
  <pageMargins left="0.70866141732283472" right="0.70866141732283472" top="0.74803149606299213" bottom="0.74803149606299213" header="0.31496062992125984" footer="0.31496062992125984"/>
  <pageSetup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Presupuesto global</vt:lpstr>
      <vt:lpstr>Transferencia</vt:lpstr>
      <vt:lpstr>Ing. propios</vt:lpstr>
      <vt:lpstr>Justif. IP</vt:lpstr>
      <vt:lpstr>Just. T</vt:lpstr>
      <vt:lpstr>Ingresos 2019 colones</vt:lpstr>
      <vt:lpstr>Ingresos 2019 miles</vt:lpstr>
      <vt:lpstr>'Ing. propios'!Área_de_impresión</vt:lpstr>
      <vt:lpstr>'Presupuesto global'!Área_de_impresión</vt:lpstr>
      <vt:lpstr>Transferencia!Área_de_impresión</vt:lpstr>
      <vt:lpstr>'Ing. propios'!Títulos_a_imprimir</vt:lpstr>
      <vt:lpstr>'Presupuesto global'!Títulos_a_imprimir</vt:lpstr>
      <vt:lpstr>Transferencia!Títulos_a_imprimir</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Marisol Urbina Aguirre</dc:creator>
  <cp:lastModifiedBy>Maricela Cordero Vega</cp:lastModifiedBy>
  <cp:lastPrinted>2018-11-09T16:02:47Z</cp:lastPrinted>
  <dcterms:created xsi:type="dcterms:W3CDTF">2018-09-27T20:32:56Z</dcterms:created>
  <dcterms:modified xsi:type="dcterms:W3CDTF">2018-11-09T16:03:06Z</dcterms:modified>
</cp:coreProperties>
</file>