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vega\Desktop\Maricela\Año 2018 Oct 2017 a Set 2018\Página Web 2018\Al 31 diciembre 2017\"/>
    </mc:Choice>
  </mc:AlternateContent>
  <bookViews>
    <workbookView xWindow="0" yWindow="0" windowWidth="24000" windowHeight="9135" tabRatio="601"/>
  </bookViews>
  <sheets>
    <sheet name="P. Ext N°3" sheetId="1" r:id="rId1"/>
    <sheet name="JUSTIFICACION " sheetId="2" r:id="rId2"/>
    <sheet name="Origen y aplicación" sheetId="3" r:id="rId3"/>
  </sheets>
  <externalReferences>
    <externalReference r:id="rId4"/>
  </externalReferences>
  <definedNames>
    <definedName name="_xlnm.Print_Area" localSheetId="1">'JUSTIFICACION '!$A$1:$D$170</definedName>
    <definedName name="_xlnm.Print_Area" localSheetId="2">'Origen y aplicación'!$A$1:$G$21</definedName>
    <definedName name="_xlnm.Print_Area" localSheetId="0">'P. Ext N°3'!$A$1:$D$192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3" l="1"/>
  <c r="B21" i="3"/>
  <c r="G17" i="3"/>
  <c r="F14" i="3"/>
  <c r="E14" i="3"/>
  <c r="D14" i="3"/>
  <c r="G14" i="3" s="1"/>
  <c r="F13" i="3"/>
  <c r="G13" i="3" s="1"/>
  <c r="F12" i="3"/>
  <c r="E12" i="3"/>
  <c r="E21" i="3" s="1"/>
  <c r="D12" i="3"/>
  <c r="G12" i="3" s="1"/>
  <c r="B10" i="3"/>
  <c r="A3" i="3"/>
  <c r="D170" i="2"/>
  <c r="D137" i="2"/>
  <c r="C113" i="2"/>
  <c r="D98" i="2" s="1"/>
  <c r="C109" i="2"/>
  <c r="C105" i="2"/>
  <c r="C101" i="2"/>
  <c r="C100" i="2"/>
  <c r="C95" i="2"/>
  <c r="C93" i="2"/>
  <c r="C90" i="2"/>
  <c r="C89" i="2"/>
  <c r="C88" i="2" s="1"/>
  <c r="C84" i="2"/>
  <c r="C83" i="2"/>
  <c r="C80" i="2"/>
  <c r="C78" i="2"/>
  <c r="C75" i="2"/>
  <c r="C73" i="2"/>
  <c r="C68" i="2"/>
  <c r="C63" i="2"/>
  <c r="C64" i="2" s="1"/>
  <c r="C59" i="2"/>
  <c r="C60" i="2" s="1"/>
  <c r="C56" i="2"/>
  <c r="C54" i="2"/>
  <c r="C50" i="2"/>
  <c r="C49" i="2" s="1"/>
  <c r="D38" i="2" s="1"/>
  <c r="C45" i="2"/>
  <c r="C41" i="2"/>
  <c r="C40" i="2"/>
  <c r="D20" i="2"/>
  <c r="C14" i="2"/>
  <c r="C12" i="2" s="1"/>
  <c r="D10" i="2" s="1"/>
  <c r="A1" i="2"/>
  <c r="D192" i="1"/>
  <c r="C190" i="1"/>
  <c r="C189" i="1"/>
  <c r="C188" i="1"/>
  <c r="C185" i="1"/>
  <c r="C184" i="1"/>
  <c r="C183" i="1"/>
  <c r="C180" i="1"/>
  <c r="C179" i="1"/>
  <c r="C178" i="1"/>
  <c r="C175" i="1"/>
  <c r="C174" i="1"/>
  <c r="C173" i="1"/>
  <c r="D171" i="1"/>
  <c r="C169" i="1"/>
  <c r="C168" i="1"/>
  <c r="H130" i="1" s="1"/>
  <c r="C167" i="1"/>
  <c r="H129" i="1" s="1"/>
  <c r="C164" i="1"/>
  <c r="C163" i="1"/>
  <c r="C162" i="1"/>
  <c r="D160" i="1"/>
  <c r="C158" i="1"/>
  <c r="C157" i="1"/>
  <c r="C156" i="1"/>
  <c r="C153" i="1"/>
  <c r="C152" i="1"/>
  <c r="C151" i="1"/>
  <c r="C148" i="1"/>
  <c r="C147" i="1"/>
  <c r="C146" i="1"/>
  <c r="D144" i="1"/>
  <c r="D140" i="1"/>
  <c r="D132" i="1" s="1"/>
  <c r="C138" i="1"/>
  <c r="H131" i="1" s="1"/>
  <c r="C137" i="1"/>
  <c r="C136" i="1"/>
  <c r="D134" i="1"/>
  <c r="D121" i="1"/>
  <c r="C114" i="1"/>
  <c r="D112" i="1"/>
  <c r="G97" i="1"/>
  <c r="G98" i="1" s="1"/>
  <c r="G96" i="1"/>
  <c r="G95" i="1"/>
  <c r="C95" i="1"/>
  <c r="C94" i="1"/>
  <c r="C91" i="1"/>
  <c r="C88" i="1"/>
  <c r="C85" i="1"/>
  <c r="C84" i="1"/>
  <c r="D82" i="1" s="1"/>
  <c r="J82" i="1"/>
  <c r="C80" i="1"/>
  <c r="C78" i="1"/>
  <c r="C75" i="1"/>
  <c r="C76" i="1" s="1"/>
  <c r="C74" i="1"/>
  <c r="C71" i="1"/>
  <c r="C70" i="1" s="1"/>
  <c r="C68" i="1"/>
  <c r="C66" i="1"/>
  <c r="C64" i="1"/>
  <c r="C62" i="1"/>
  <c r="C58" i="1"/>
  <c r="C55" i="1"/>
  <c r="C54" i="1"/>
  <c r="C51" i="1"/>
  <c r="C52" i="1" s="1"/>
  <c r="C49" i="1"/>
  <c r="C47" i="1"/>
  <c r="C45" i="1"/>
  <c r="C44" i="1"/>
  <c r="C43" i="1"/>
  <c r="C40" i="1"/>
  <c r="C36" i="1" s="1"/>
  <c r="D34" i="1" s="1"/>
  <c r="H33" i="1"/>
  <c r="H28" i="1"/>
  <c r="D25" i="1"/>
  <c r="J25" i="1" s="1"/>
  <c r="J26" i="1" s="1"/>
  <c r="D20" i="1"/>
  <c r="C14" i="1"/>
  <c r="C12" i="1"/>
  <c r="D10" i="1"/>
  <c r="I7" i="1"/>
  <c r="I6" i="1"/>
  <c r="G21" i="3" l="1"/>
  <c r="D21" i="3"/>
  <c r="D25" i="2"/>
  <c r="F120" i="2" s="1"/>
  <c r="D71" i="2"/>
  <c r="D120" i="2" s="1"/>
  <c r="G120" i="2" s="1"/>
  <c r="D60" i="1"/>
  <c r="D100" i="1" s="1"/>
  <c r="G115" i="2" l="1"/>
  <c r="G116" i="2"/>
  <c r="G116" i="1"/>
  <c r="E100" i="1"/>
  <c r="G99" i="1"/>
</calcChain>
</file>

<file path=xl/sharedStrings.xml><?xml version="1.0" encoding="utf-8"?>
<sst xmlns="http://schemas.openxmlformats.org/spreadsheetml/2006/main" count="362" uniqueCount="176">
  <si>
    <t>PRESUPUESTO EXTRAORDINARIO No. 3-2017</t>
  </si>
  <si>
    <t>JUNTA ADMINISTRATIVA DEL ARCHIVO NACIONAL</t>
  </si>
  <si>
    <t>(colones)</t>
  </si>
  <si>
    <t>AUMENTAR INGRESOS</t>
  </si>
  <si>
    <t>3.3.1.0.00.00.0.0.000</t>
  </si>
  <si>
    <t>Superávit Libre</t>
  </si>
  <si>
    <t>3.3.2.0.00.00.0.0.000</t>
  </si>
  <si>
    <t>Superávit Específico</t>
  </si>
  <si>
    <t>CÓDIGO</t>
  </si>
  <si>
    <t xml:space="preserve">GRUPOS Y RENGLONES </t>
  </si>
  <si>
    <t>MONTO</t>
  </si>
  <si>
    <t>1.0.0.0.00.00.0.0.000</t>
  </si>
  <si>
    <t>Ingresos Corrientes</t>
  </si>
  <si>
    <t>1.3.0.0.00.00.0.0.000</t>
  </si>
  <si>
    <t xml:space="preserve">Ingresos No tributarios </t>
  </si>
  <si>
    <t>1.3.1.0.00.00.0.0.000</t>
  </si>
  <si>
    <t>Venta de Bienes y Servicios</t>
  </si>
  <si>
    <t>1.3.1.2.09.09.0.0.000</t>
  </si>
  <si>
    <t xml:space="preserve">Digitalización de Protocolos </t>
  </si>
  <si>
    <t>Venta de Servicios Varios</t>
  </si>
  <si>
    <t>Servicio de entrega de ìndices notariales</t>
  </si>
  <si>
    <t>1.3.9.0.00.00.0.0.000</t>
  </si>
  <si>
    <t xml:space="preserve">Otros ingresos no tributarios </t>
  </si>
  <si>
    <t>1.3.9.1.00.00.0.0.000</t>
  </si>
  <si>
    <t xml:space="preserve">Reintegros en efectivo </t>
  </si>
  <si>
    <t>1.3.9.9.00.00.0.0.000</t>
  </si>
  <si>
    <t xml:space="preserve">Ingresos varios no especificios </t>
  </si>
  <si>
    <t>Libre</t>
  </si>
  <si>
    <t>TOTAL AUMENTAR INGRESOS</t>
  </si>
  <si>
    <t>espe</t>
  </si>
  <si>
    <t>2017 ajustado</t>
  </si>
  <si>
    <t>AUMENTAR EGRESOS</t>
  </si>
  <si>
    <t>Real</t>
  </si>
  <si>
    <t>SERVICIOS</t>
  </si>
  <si>
    <t>SERVICIOS COMERCIALES Y FINANCIEROS</t>
  </si>
  <si>
    <t>1.03.01</t>
  </si>
  <si>
    <t>Información</t>
  </si>
  <si>
    <r>
      <t xml:space="preserve">Programa Nº2 </t>
    </r>
    <r>
      <rPr>
        <i/>
        <sz val="8"/>
        <rFont val="Arial"/>
        <family val="2"/>
      </rPr>
      <t xml:space="preserve">SISTEMA NACIONAL DE ARCHIVOS </t>
    </r>
  </si>
  <si>
    <t>1.03.07</t>
  </si>
  <si>
    <t>Servicios de transferencia electronica de información</t>
  </si>
  <si>
    <r>
      <t xml:space="preserve">Programa Nº1  </t>
    </r>
    <r>
      <rPr>
        <i/>
        <sz val="8"/>
        <rFont val="Arial"/>
        <family val="2"/>
      </rPr>
      <t>PATRIMONIO DOCUMENTAL DE LA NACIÓN</t>
    </r>
  </si>
  <si>
    <t>SERVICIOS DE GESTION Y APOYO</t>
  </si>
  <si>
    <t>1.04.99</t>
  </si>
  <si>
    <t>Otros Servicios de gestion y apoyo</t>
  </si>
  <si>
    <t>Programa Nº1  PATRIMONIO DOCUMENTAL DE LA NACIÓN</t>
  </si>
  <si>
    <t>MANTENIMIENTO Y REPARACION</t>
  </si>
  <si>
    <t>1.08.03</t>
  </si>
  <si>
    <t>Mantenimiento de Instalaciones y otras obras</t>
  </si>
  <si>
    <r>
      <t>Programa Nº3</t>
    </r>
    <r>
      <rPr>
        <i/>
        <sz val="8"/>
        <rFont val="Arial"/>
        <family val="2"/>
      </rPr>
      <t xml:space="preserve"> ACTIVIDADES CENTRALES</t>
    </r>
  </si>
  <si>
    <t>1.08.07</t>
  </si>
  <si>
    <t>Mantenimiento y reparación de equipo y mobiliario de oficina</t>
  </si>
  <si>
    <t>1.08.08</t>
  </si>
  <si>
    <t xml:space="preserve">Mantenimiento y reparación de equipo de computo </t>
  </si>
  <si>
    <t>1.08.99</t>
  </si>
  <si>
    <t>Mantenimiento y reparación de otros equipos</t>
  </si>
  <si>
    <t>MATERIALES Y SUMINISTROS</t>
  </si>
  <si>
    <t>PRODUCTOS QUIMICOS Y CONEXOS</t>
  </si>
  <si>
    <t>2.01.01</t>
  </si>
  <si>
    <t>Combustibles y lubricantes</t>
  </si>
  <si>
    <t>ALIMENTOS Y PRODUCTOS AGROPECUARIOS</t>
  </si>
  <si>
    <t>2.02.03</t>
  </si>
  <si>
    <t>Alimentos y bebidas</t>
  </si>
  <si>
    <t>MATERIALES Y PRODUCTOS DE USO EN LA CONS</t>
  </si>
  <si>
    <t>2.03.05</t>
  </si>
  <si>
    <t>Materiales y Productos de vidrio</t>
  </si>
  <si>
    <t>HERRAMIENTAS, REPUESTOS Y ACCESORIOS</t>
  </si>
  <si>
    <t>2.04.02</t>
  </si>
  <si>
    <t>Repuestos y accesorios</t>
  </si>
  <si>
    <t>UTILES, MATERIALES Y SUMINISTROS  DIVERSOS</t>
  </si>
  <si>
    <t>2.99.03</t>
  </si>
  <si>
    <t>Productos de papel, carton e impresos</t>
  </si>
  <si>
    <t>BIENES DURADEROS</t>
  </si>
  <si>
    <t>MAQUINARIA, EQUIPO Y MOBILIARIO</t>
  </si>
  <si>
    <t>5.01.02</t>
  </si>
  <si>
    <t>Equipo de Transporte</t>
  </si>
  <si>
    <t>5.01.04</t>
  </si>
  <si>
    <t>Equipo y mobiliario de oficina</t>
  </si>
  <si>
    <t>5.01.99</t>
  </si>
  <si>
    <t>Maquinaria y equipo diverso</t>
  </si>
  <si>
    <t>CONSTRUCCIONES, ADICIONES Y MEJORAS</t>
  </si>
  <si>
    <t>5.02.01</t>
  </si>
  <si>
    <t>Edificios</t>
  </si>
  <si>
    <t>TOTAL  AUMENTAR EGRESOS</t>
  </si>
  <si>
    <t>DISMINUIR INGRESOS</t>
  </si>
  <si>
    <t>1.4.0.0.00.00.0.0.000</t>
  </si>
  <si>
    <t>TRANSFERENCIAS CORRIENTES</t>
  </si>
  <si>
    <t>1.4.1.0.00.00.0.0.000</t>
  </si>
  <si>
    <t>TRANSFERENCIAS CORRIENTES DEL SECTOR PUBLICO</t>
  </si>
  <si>
    <t>1.4.1.1.00.00.0.0.000</t>
  </si>
  <si>
    <t>Transferencias corrientes del Gobierno Central</t>
  </si>
  <si>
    <t>TOTAL DISMINUIR INGRESOS</t>
  </si>
  <si>
    <t>DISMINUIR EGRESOS</t>
  </si>
  <si>
    <t>Prog 1</t>
  </si>
  <si>
    <t>Prog 2</t>
  </si>
  <si>
    <t>Prog 3</t>
  </si>
  <si>
    <t>REMUNERACIONES</t>
  </si>
  <si>
    <t>REMUNERACIONES BASICAS</t>
  </si>
  <si>
    <t>0.01.01</t>
  </si>
  <si>
    <t>Sueldo para Cargos Fijos</t>
  </si>
  <si>
    <t>REMUNERACIONES EVENTUALES</t>
  </si>
  <si>
    <t>0.02.02</t>
  </si>
  <si>
    <t>Recargo de funciones</t>
  </si>
  <si>
    <t>INCENTIVOS SALARIALES</t>
  </si>
  <si>
    <t>0.03.01</t>
  </si>
  <si>
    <t>Retribución por años servidos</t>
  </si>
  <si>
    <t>0.03.02</t>
  </si>
  <si>
    <t>Restricción al ejercicio liberal de la profesión</t>
  </si>
  <si>
    <t>0.03.99</t>
  </si>
  <si>
    <t>Otros incentivos salariales</t>
  </si>
  <si>
    <t>CONTRIBUCIONES PATRONALES AL DESARROLLO Y LA SEGURIDAD SOCIAL</t>
  </si>
  <si>
    <t>0.04.01</t>
  </si>
  <si>
    <t>Contribución Patronal al Seguro de Salud de la Caja</t>
  </si>
  <si>
    <t>0.04.05</t>
  </si>
  <si>
    <t>Contribución Patronal al Banco Popular</t>
  </si>
  <si>
    <t>CONTRIBUCIONES PATRONALES A FONDOS DE PENSIONES</t>
  </si>
  <si>
    <t>0.05.01</t>
  </si>
  <si>
    <t>Contribución Patronal al Seguro de Pensiones</t>
  </si>
  <si>
    <t>0.05.02</t>
  </si>
  <si>
    <t>Aporte Patronal al Regimen Obligatorio de Pensiones Complementarias</t>
  </si>
  <si>
    <t>0.05.03</t>
  </si>
  <si>
    <t>Aporte Patronal al Fondo de Capitalización Laboral</t>
  </si>
  <si>
    <t>0.05.05</t>
  </si>
  <si>
    <t>Contribución Patronal a fondos administrados por entes privados</t>
  </si>
  <si>
    <t>TOTAL DISMINUIR EGRESOS</t>
  </si>
  <si>
    <t xml:space="preserve">JUSTIFICACIÓN DE LOS AUMENTOS </t>
  </si>
  <si>
    <r>
      <t>Digitalización de Protocolos</t>
    </r>
    <r>
      <rPr>
        <sz val="8"/>
        <rFont val="Arial"/>
        <family val="2"/>
      </rPr>
      <t xml:space="preserve"> (1)</t>
    </r>
  </si>
  <si>
    <r>
      <t>Venta de Servicios Varios</t>
    </r>
    <r>
      <rPr>
        <sz val="9"/>
        <rFont val="Arial"/>
        <family val="2"/>
      </rPr>
      <t xml:space="preserve"> (1)</t>
    </r>
  </si>
  <si>
    <r>
      <t>Servicio de entrega de índices notariales</t>
    </r>
    <r>
      <rPr>
        <sz val="9"/>
        <rFont val="Arial"/>
        <family val="2"/>
      </rPr>
      <t xml:space="preserve"> (1)</t>
    </r>
  </si>
  <si>
    <t>Reintegros en efectivo (2)</t>
  </si>
  <si>
    <t>Ingresos varios no especificados (3)</t>
  </si>
  <si>
    <t>El aumento de  ingresos incorporados en el presente presupuesto extraordinario corresponde a la recalificación de ingresos propios,  una vez transcurrido el primer semestre del año y habiendo realizado el informe de ejecución presupuestaria de ese período, se ha determinado un incremento en el ingreso esperado de algunos rubros presupuestarios, así como el ingreso de recursos que no están presupuestados y que podrán ser incorporados al presupuesto por medio de un ejercicio de recalificación de ingresos.</t>
  </si>
  <si>
    <t xml:space="preserve">Notas: </t>
  </si>
  <si>
    <t>(1) Este monto se aumenta una vez transcurrido el primer semestre del año y habiendo realizado el informe de ejecución presupuestaria de ese período, se ha determinado un incremento en el ingreso esperado para todo el año 2017.</t>
  </si>
  <si>
    <r>
      <t>(2)</t>
    </r>
    <r>
      <rPr>
        <i/>
        <sz val="9"/>
        <color indexed="8"/>
        <rFont val="Arial"/>
        <family val="2"/>
      </rPr>
      <t> El monto corresponde a devolución de recursos efectuada por la Editorial de la UNED y a donación realizada por el señor Alfredo Villalobos Quirós, en virtud del convenio de coedición del libro “Mapas de Costa Rica y América Central (1540-1887).</t>
    </r>
  </si>
  <si>
    <t xml:space="preserve">(3)   Este monto corresponde a sanción administrativa aplicada al proveedor Consultécnica, por incumplimiento en contrato.  </t>
  </si>
  <si>
    <t xml:space="preserve"> MONTO </t>
  </si>
  <si>
    <t xml:space="preserve">La Junta Administrativa del Archivo Nacional, como ente rector del Sistema Nacional de Archivos, debe publicar en La Gaceta las directrices para la producción de los siguientes tipos documentales: carta, actas municipales, actas de órganos colegiados. Las directrices de los dos primeros tipos documentales se publicaron en La Gaceta, sin embargo, se deben rectificar en cumplimiento de los dictámenes emitidos por la Procuraduría General de la República. La directriz para el tipo documental actas de órganos colegiados es nueva y cumple con lo indicado por la Procaduría General de la República.
Por otra parte, se hace indispensable publicar los nombramientos en propiedad y despidos del personal del Archivo Nacional.  Se requieren recursos para la  publicación en La Gaceta de las directrices (o normas técnicas) de gestión de documentos electrónicos, y la de digitalización de documentos.    </t>
  </si>
  <si>
    <t>Servicios de transferencia electrónica de información</t>
  </si>
  <si>
    <t>Digitalización de audiovisuales con valor científico cultural.</t>
  </si>
  <si>
    <t>Otros Servicios de gestión y apoyo</t>
  </si>
  <si>
    <t>Ordenamiento de microfichas originales de tomos microfilmados, con el fin  de mantener actualizada la microfilmación de tomos  de protocolo.</t>
  </si>
  <si>
    <t xml:space="preserve">Se hace necesario sustituir tuberías con casi 25 de años de antigüedad, las cuales constantemente están presentando fugas. </t>
  </si>
  <si>
    <t>Mantenimiento correctivo y preventivo de los equipo de fotocopiado de los  Departamentos Administrativo Financiero y Servicios Archivísticos Externos. Reparación de fotocopiadora de la Dirección General, tapizado de sillas de biblioteca y reparación de silla de Proyección Institucional. Mantenimiento de fotocopiadora Sharp AR-5220 y de visores microfichas del Departamento de Archivo Histórico.</t>
  </si>
  <si>
    <t>Mantenimiento de impresora de los departamentos de la institución y  Para financiar parte del costo de renovación de licencias de la institución.</t>
  </si>
  <si>
    <t xml:space="preserve">Mantenimiento y reparación de otros equipos </t>
  </si>
  <si>
    <t>Mantenimiento de guillotina manual y eléctrica</t>
  </si>
  <si>
    <t>Es necesario contar con recursos para compra de combustibles de vehículos y planta eléctrica.</t>
  </si>
  <si>
    <t>Para la atención de visitantes a reuniones de la Dirección General.</t>
  </si>
  <si>
    <t>Adquirir vidrio refractivo para la sustitución de un vidrio que se encuentra quebrado en ventanales del núcleo central.</t>
  </si>
  <si>
    <t xml:space="preserve">Las fotocopiadoras e impresoras de la institución requieren que se sustituyan los repuestos de tambor cada cierta cantidad de fotocopias, de contar con los recursos sería necesario dejar de utilizar estos equipos . </t>
  </si>
  <si>
    <t>Productos de papel, cartón e impresos</t>
  </si>
  <si>
    <t xml:space="preserve">Compra de papel y cartón que se utilizan en la conservación de los protocolos notariales, documentos con valor científico cultural. </t>
  </si>
  <si>
    <t>Compra de carretillas para transportar documentos del departamento de Archivo Histórico.</t>
  </si>
  <si>
    <t>Para la compra de muebles para guardar planos  y mesa de trabajo para planos.</t>
  </si>
  <si>
    <t>Compra de  dispositivo imprescindible para garantizar la protección de la guillotina electrónica contra altibajos de voltaje eléctrico y cortos de fluido eléctrico.</t>
  </si>
  <si>
    <t>Recursos para completar el pago de la construcción de la IV etapa del Edificio del Archivo Nacional.</t>
  </si>
  <si>
    <t>JUSTIFICACIÓN DE  DISMINUCION</t>
  </si>
  <si>
    <t>Se presenta una  disminución en ingresos correspondientes a Transferencia de Gobierno Central, en virtud del Decreto Nº40519-H  del 19 de julio de 2017, publicado en la pagina electrónica del Ministerio de Hacienda,  en donde se aplican la rebaja  a la Ley de Presupuesto Ordinario y Extraordinario de la República para el Ejercicio Económico del 2017. Lo anterior, derivado de la Directriz 070-H.</t>
  </si>
  <si>
    <t>Aporte Patronal al Régimen Obligatorio de Pensiones Complementarias</t>
  </si>
  <si>
    <t>Se disminuyen los recursos  en la partida de remuneraciones  de acuerdo a las proyecciones realizadas de plazas congeladas y exceso según proyección de costo vida  para el año 2017, para cumplir con lo que indica el Decreto Nº40519 "contingencia fiscal", derivado de la Directriz-070-H.</t>
  </si>
  <si>
    <t>ESTADO DE ORIGEN Y APLICACIÓN DE RECURSOS</t>
  </si>
  <si>
    <t>(en colones)</t>
  </si>
  <si>
    <t>Origenes</t>
  </si>
  <si>
    <t>Partida</t>
  </si>
  <si>
    <t>Monto</t>
  </si>
  <si>
    <t>Programa Nº1</t>
  </si>
  <si>
    <t>Programa Nº2</t>
  </si>
  <si>
    <t>Programa Nº3</t>
  </si>
  <si>
    <t xml:space="preserve">Total </t>
  </si>
  <si>
    <t xml:space="preserve">Ingresos no tributarios </t>
  </si>
  <si>
    <t>Servicios</t>
  </si>
  <si>
    <t xml:space="preserve">Materiales y Suministros </t>
  </si>
  <si>
    <t xml:space="preserve">Bienes Duraderos </t>
  </si>
  <si>
    <t>Transferencias  Corrientes</t>
  </si>
  <si>
    <t>Remuneraciones</t>
  </si>
  <si>
    <t>Totales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</si>
</sst>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0.00_);_(* \(#,##0.00\);_(* &quot;-&quot;??_);_(@_)"/>
  </numFmts>
  <fonts count="16" x14ac:knownFonts="1">
    <font>
      <sz val="11"/>
      <color theme="1"/>
      <name val="Calibri"/>
      <family val="2"/>
      <scheme val="minor"/>
    </font>
    <font>
      <sz val="10"/>
      <name val="Arial"/>
      <family val="2"/>
    </font>
    <font>
      <b/>
      <sz val="11"/>
      <name val="Arial"/>
      <family val="2"/>
    </font>
    <font>
      <b/>
      <u/>
      <sz val="11"/>
      <name val="Arial"/>
      <family val="2"/>
    </font>
    <font>
      <b/>
      <u/>
      <sz val="12"/>
      <name val="Arial"/>
      <family val="2"/>
    </font>
    <font>
      <b/>
      <sz val="10"/>
      <name val="Arial"/>
      <family val="2"/>
    </font>
    <font>
      <i/>
      <sz val="10"/>
      <name val="Arial"/>
      <family val="2"/>
    </font>
    <font>
      <i/>
      <sz val="8"/>
      <name val="Arial"/>
      <family val="2"/>
    </font>
    <font>
      <i/>
      <sz val="9"/>
      <name val="Arial"/>
      <family val="2"/>
    </font>
    <font>
      <b/>
      <i/>
      <sz val="10"/>
      <name val="Arial"/>
      <family val="2"/>
    </font>
    <font>
      <b/>
      <sz val="9"/>
      <name val="Arial"/>
      <family val="2"/>
    </font>
    <font>
      <i/>
      <sz val="10"/>
      <color theme="1"/>
      <name val="Arial"/>
      <family val="2"/>
    </font>
    <font>
      <sz val="8"/>
      <name val="Arial"/>
      <family val="2"/>
    </font>
    <font>
      <sz val="9"/>
      <name val="Arial"/>
      <family val="2"/>
    </font>
    <font>
      <b/>
      <u/>
      <sz val="10"/>
      <name val="Arial"/>
      <family val="2"/>
    </font>
    <font>
      <i/>
      <sz val="9"/>
      <color indexed="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26"/>
      </patternFill>
    </fill>
    <fill>
      <patternFill patternType="solid">
        <fgColor theme="0" tint="-0.14999847407452621"/>
        <bgColor indexed="64"/>
      </patternFill>
    </fill>
  </fills>
  <borders count="3">
    <border>
      <left/>
      <right/>
      <top/>
      <bottom/>
      <diagonal/>
    </border>
    <border>
      <left/>
      <right/>
      <top style="thin">
        <color indexed="64"/>
      </top>
      <bottom style="double">
        <color indexed="64"/>
      </bottom>
      <diagonal/>
    </border>
    <border>
      <left/>
      <right/>
      <top/>
      <bottom style="thin">
        <color indexed="64"/>
      </bottom>
      <diagonal/>
    </border>
  </borders>
  <cellStyleXfs count="4">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cellStyleXfs>
  <cellXfs count="57">
    <xf numFmtId="0" fontId="0" fillId="0" borderId="0" xfId="0"/>
    <xf numFmtId="0" fontId="1" fillId="0" borderId="0" xfId="1"/>
    <xf numFmtId="0" fontId="4" fillId="0" borderId="0" xfId="1" applyFont="1" applyFill="1" applyAlignment="1">
      <alignment horizontal="center"/>
    </xf>
    <xf numFmtId="164" fontId="4" fillId="0" borderId="0" xfId="2" applyFont="1" applyFill="1" applyAlignment="1">
      <alignment horizontal="center"/>
    </xf>
    <xf numFmtId="0" fontId="1" fillId="0" borderId="0" xfId="1" applyAlignment="1">
      <alignment horizontal="left"/>
    </xf>
    <xf numFmtId="0" fontId="1" fillId="0" borderId="0" xfId="1" applyFont="1" applyAlignment="1">
      <alignment horizontal="left"/>
    </xf>
    <xf numFmtId="164" fontId="0" fillId="0" borderId="0" xfId="2" applyFont="1"/>
    <xf numFmtId="0" fontId="1" fillId="0" borderId="0" xfId="1" applyAlignment="1">
      <alignment horizontal="centerContinuous"/>
    </xf>
    <xf numFmtId="164" fontId="0" fillId="0" borderId="0" xfId="2" applyFont="1" applyAlignment="1">
      <alignment horizontal="centerContinuous"/>
    </xf>
    <xf numFmtId="0" fontId="5" fillId="0" borderId="0" xfId="1" applyFont="1" applyAlignment="1">
      <alignment horizontal="left"/>
    </xf>
    <xf numFmtId="0" fontId="5" fillId="0" borderId="0" xfId="1" applyFont="1" applyAlignment="1">
      <alignment horizontal="center"/>
    </xf>
    <xf numFmtId="164" fontId="5" fillId="0" borderId="0" xfId="2" applyFont="1" applyAlignment="1">
      <alignment horizontal="center"/>
    </xf>
    <xf numFmtId="164" fontId="5" fillId="0" borderId="0" xfId="2" applyFont="1"/>
    <xf numFmtId="0" fontId="5" fillId="0" borderId="0" xfId="1" applyFont="1"/>
    <xf numFmtId="164" fontId="1" fillId="0" borderId="0" xfId="1" applyNumberFormat="1"/>
    <xf numFmtId="0" fontId="5" fillId="0" borderId="1" xfId="1" applyFont="1" applyBorder="1"/>
    <xf numFmtId="164" fontId="0" fillId="0" borderId="1" xfId="2" applyFont="1" applyBorder="1"/>
    <xf numFmtId="164" fontId="5" fillId="0" borderId="1" xfId="2" applyFont="1" applyBorder="1"/>
    <xf numFmtId="43" fontId="1" fillId="0" borderId="0" xfId="1" applyNumberFormat="1"/>
    <xf numFmtId="164" fontId="1" fillId="2" borderId="0" xfId="2" applyFont="1" applyFill="1"/>
    <xf numFmtId="0" fontId="6" fillId="0" borderId="0" xfId="1" applyFont="1" applyAlignment="1">
      <alignment horizontal="left"/>
    </xf>
    <xf numFmtId="164" fontId="8" fillId="0" borderId="0" xfId="2" applyFont="1"/>
    <xf numFmtId="0" fontId="8" fillId="0" borderId="0" xfId="1" applyFont="1" applyAlignment="1">
      <alignment horizontal="left"/>
    </xf>
    <xf numFmtId="0" fontId="1" fillId="0" borderId="0" xfId="1" applyFont="1"/>
    <xf numFmtId="164" fontId="1" fillId="0" borderId="0" xfId="2" applyFont="1"/>
    <xf numFmtId="0" fontId="9" fillId="0" borderId="0" xfId="1" applyFont="1" applyAlignment="1">
      <alignment horizontal="left"/>
    </xf>
    <xf numFmtId="164" fontId="10" fillId="0" borderId="0" xfId="2" applyFont="1"/>
    <xf numFmtId="164" fontId="1" fillId="0" borderId="0" xfId="2" applyFont="1" applyAlignment="1">
      <alignment horizontal="left"/>
    </xf>
    <xf numFmtId="0" fontId="5" fillId="0" borderId="1" xfId="1" applyFont="1" applyBorder="1" applyAlignment="1">
      <alignment horizontal="center"/>
    </xf>
    <xf numFmtId="164" fontId="0" fillId="0" borderId="0" xfId="2" applyFont="1" applyAlignment="1"/>
    <xf numFmtId="164" fontId="6" fillId="0" borderId="0" xfId="2" applyFont="1"/>
    <xf numFmtId="0" fontId="1" fillId="0" borderId="0" xfId="1" quotePrefix="1" applyAlignment="1">
      <alignment horizontal="left"/>
    </xf>
    <xf numFmtId="0" fontId="5" fillId="0" borderId="0" xfId="1" quotePrefix="1" applyFont="1" applyAlignment="1">
      <alignment horizontal="left"/>
    </xf>
    <xf numFmtId="4" fontId="11" fillId="0" borderId="0" xfId="1" applyNumberFormat="1" applyFont="1"/>
    <xf numFmtId="0" fontId="5" fillId="0" borderId="0" xfId="1" applyFont="1" applyAlignment="1">
      <alignment horizontal="left" vertical="distributed"/>
    </xf>
    <xf numFmtId="0" fontId="5" fillId="0" borderId="0" xfId="1" applyFont="1" applyBorder="1" applyAlignment="1">
      <alignment horizontal="center"/>
    </xf>
    <xf numFmtId="164" fontId="0" fillId="0" borderId="0" xfId="2" applyFont="1" applyBorder="1"/>
    <xf numFmtId="164" fontId="5" fillId="0" borderId="0" xfId="2" applyFont="1" applyBorder="1"/>
    <xf numFmtId="49" fontId="6" fillId="3" borderId="0" xfId="1" applyNumberFormat="1" applyFont="1" applyFill="1" applyAlignment="1">
      <alignment horizontal="justify" vertical="distributed"/>
    </xf>
    <xf numFmtId="0" fontId="6" fillId="0" borderId="0" xfId="1" applyFont="1" applyBorder="1" applyAlignment="1">
      <alignment wrapText="1"/>
    </xf>
    <xf numFmtId="0" fontId="14" fillId="0" borderId="0" xfId="1" applyFont="1" applyAlignment="1">
      <alignment horizontal="left" vertical="top"/>
    </xf>
    <xf numFmtId="0" fontId="6" fillId="0" borderId="0" xfId="1" applyFont="1" applyBorder="1" applyAlignment="1">
      <alignment horizontal="left" wrapText="1"/>
    </xf>
    <xf numFmtId="0" fontId="8" fillId="0" borderId="0" xfId="1" applyFont="1" applyBorder="1" applyAlignment="1">
      <alignment vertical="top" wrapText="1"/>
    </xf>
    <xf numFmtId="0" fontId="6" fillId="0" borderId="0" xfId="1" applyFont="1" applyBorder="1" applyAlignment="1">
      <alignment horizontal="justify" vertical="justify" wrapText="1"/>
    </xf>
    <xf numFmtId="0" fontId="6" fillId="0" borderId="0" xfId="1" applyFont="1" applyAlignment="1">
      <alignment horizontal="left" wrapText="1"/>
    </xf>
    <xf numFmtId="43" fontId="1" fillId="0" borderId="0" xfId="3"/>
    <xf numFmtId="0" fontId="5" fillId="0" borderId="2" xfId="1" applyFont="1" applyBorder="1" applyAlignment="1">
      <alignment horizontal="center"/>
    </xf>
    <xf numFmtId="0" fontId="5" fillId="4" borderId="0" xfId="1" applyFont="1" applyFill="1"/>
    <xf numFmtId="43" fontId="5" fillId="4" borderId="0" xfId="3" applyFont="1" applyFill="1"/>
    <xf numFmtId="43" fontId="1" fillId="4" borderId="0" xfId="3" applyFont="1" applyFill="1"/>
    <xf numFmtId="0" fontId="1" fillId="4" borderId="0" xfId="1" applyFill="1"/>
    <xf numFmtId="43" fontId="5" fillId="0" borderId="0" xfId="3" applyFont="1"/>
    <xf numFmtId="43" fontId="5" fillId="0" borderId="1" xfId="3" applyFont="1" applyBorder="1"/>
    <xf numFmtId="0" fontId="3" fillId="0" borderId="0" xfId="1" applyFont="1" applyFill="1" applyAlignment="1">
      <alignment horizontal="center"/>
    </xf>
    <xf numFmtId="0" fontId="5" fillId="0" borderId="0" xfId="1" applyFont="1" applyAlignment="1">
      <alignment horizontal="center"/>
    </xf>
    <xf numFmtId="0" fontId="2" fillId="0" borderId="0" xfId="1" applyFont="1" applyAlignment="1">
      <alignment horizontal="center"/>
    </xf>
    <xf numFmtId="0" fontId="5" fillId="0" borderId="2" xfId="1" applyFont="1" applyBorder="1" applyAlignment="1">
      <alignment horizontal="center"/>
    </xf>
  </cellXfs>
  <cellStyles count="4">
    <cellStyle name="Millares 2 2" xfId="3"/>
    <cellStyle name="Millares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rbina/Documents/2017/P.%20Extraordinario/P.Ext%20N&#186;3/Presup%20%20Ext%203-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JUSTIFICACION  "/>
      <sheetName val="Origen y aplicación"/>
      <sheetName val="Justif. Plani"/>
      <sheetName val="Obras arte "/>
      <sheetName val="BOS"/>
      <sheetName val="SIPP"/>
      <sheetName val="Subpartidas"/>
      <sheetName val="Hoja2"/>
      <sheetName val="Recalculo"/>
      <sheetName val="Solicitud IP"/>
    </sheetNames>
    <sheetDataSet>
      <sheetData sheetId="0" refreshError="1">
        <row r="2">
          <cell r="A2" t="str">
            <v>PRESUPUESTO EXTRAORDINARIO No. 3-2017</v>
          </cell>
        </row>
        <row r="38">
          <cell r="C38">
            <v>3500000</v>
          </cell>
        </row>
        <row r="45">
          <cell r="C45">
            <v>2373600</v>
          </cell>
        </row>
        <row r="47">
          <cell r="C47">
            <v>4241750</v>
          </cell>
        </row>
        <row r="60">
          <cell r="D60">
            <v>3537137</v>
          </cell>
        </row>
        <row r="86">
          <cell r="C86">
            <v>1230000</v>
          </cell>
        </row>
        <row r="89">
          <cell r="C89">
            <v>3990000</v>
          </cell>
        </row>
        <row r="92">
          <cell r="C92">
            <v>1000000</v>
          </cell>
        </row>
        <row r="96">
          <cell r="C96">
            <v>13273938.299999999</v>
          </cell>
        </row>
        <row r="97">
          <cell r="C97">
            <v>15170215.200000001</v>
          </cell>
        </row>
        <row r="98">
          <cell r="C98">
            <v>9481384.5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U193"/>
  <sheetViews>
    <sheetView tabSelected="1" zoomScale="86" zoomScaleNormal="86" zoomScaleSheetLayoutView="80" workbookViewId="0">
      <selection activeCell="A2" sqref="A2:D2"/>
    </sheetView>
  </sheetViews>
  <sheetFormatPr baseColWidth="10" defaultRowHeight="15" x14ac:dyDescent="0.25"/>
  <cols>
    <col min="1" max="1" width="19.5703125" style="4" customWidth="1"/>
    <col min="2" max="2" width="61.28515625" style="1" bestFit="1" customWidth="1"/>
    <col min="3" max="3" width="20.85546875" style="6" bestFit="1" customWidth="1"/>
    <col min="4" max="4" width="17.85546875" style="6" customWidth="1"/>
    <col min="5" max="5" width="14.85546875" style="1" hidden="1" customWidth="1"/>
    <col min="6" max="6" width="16.5703125" style="1" hidden="1" customWidth="1"/>
    <col min="7" max="7" width="18.85546875" style="1" hidden="1" customWidth="1"/>
    <col min="8" max="8" width="20.42578125" style="1" hidden="1" customWidth="1"/>
    <col min="9" max="9" width="18.5703125" style="1" hidden="1" customWidth="1"/>
    <col min="10" max="11" width="17" style="1" hidden="1" customWidth="1"/>
    <col min="12" max="12" width="0" style="1" hidden="1" customWidth="1"/>
    <col min="13" max="256" width="11.42578125" style="1"/>
    <col min="257" max="257" width="19.5703125" style="1" customWidth="1"/>
    <col min="258" max="258" width="61.28515625" style="1" bestFit="1" customWidth="1"/>
    <col min="259" max="259" width="20.85546875" style="1" bestFit="1" customWidth="1"/>
    <col min="260" max="260" width="17.85546875" style="1" customWidth="1"/>
    <col min="261" max="261" width="14.85546875" style="1" bestFit="1" customWidth="1"/>
    <col min="262" max="262" width="16.5703125" style="1" bestFit="1" customWidth="1"/>
    <col min="263" max="263" width="18.85546875" style="1" customWidth="1"/>
    <col min="264" max="264" width="20.42578125" style="1" customWidth="1"/>
    <col min="265" max="265" width="18.5703125" style="1" customWidth="1"/>
    <col min="266" max="267" width="17" style="1" customWidth="1"/>
    <col min="268" max="512" width="11.42578125" style="1"/>
    <col min="513" max="513" width="19.5703125" style="1" customWidth="1"/>
    <col min="514" max="514" width="61.28515625" style="1" bestFit="1" customWidth="1"/>
    <col min="515" max="515" width="20.85546875" style="1" bestFit="1" customWidth="1"/>
    <col min="516" max="516" width="17.85546875" style="1" customWidth="1"/>
    <col min="517" max="517" width="14.85546875" style="1" bestFit="1" customWidth="1"/>
    <col min="518" max="518" width="16.5703125" style="1" bestFit="1" customWidth="1"/>
    <col min="519" max="519" width="18.85546875" style="1" customWidth="1"/>
    <col min="520" max="520" width="20.42578125" style="1" customWidth="1"/>
    <col min="521" max="521" width="18.5703125" style="1" customWidth="1"/>
    <col min="522" max="523" width="17" style="1" customWidth="1"/>
    <col min="524" max="768" width="11.42578125" style="1"/>
    <col min="769" max="769" width="19.5703125" style="1" customWidth="1"/>
    <col min="770" max="770" width="61.28515625" style="1" bestFit="1" customWidth="1"/>
    <col min="771" max="771" width="20.85546875" style="1" bestFit="1" customWidth="1"/>
    <col min="772" max="772" width="17.85546875" style="1" customWidth="1"/>
    <col min="773" max="773" width="14.85546875" style="1" bestFit="1" customWidth="1"/>
    <col min="774" max="774" width="16.5703125" style="1" bestFit="1" customWidth="1"/>
    <col min="775" max="775" width="18.85546875" style="1" customWidth="1"/>
    <col min="776" max="776" width="20.42578125" style="1" customWidth="1"/>
    <col min="777" max="777" width="18.5703125" style="1" customWidth="1"/>
    <col min="778" max="779" width="17" style="1" customWidth="1"/>
    <col min="780" max="1024" width="11.42578125" style="1"/>
    <col min="1025" max="1025" width="19.5703125" style="1" customWidth="1"/>
    <col min="1026" max="1026" width="61.28515625" style="1" bestFit="1" customWidth="1"/>
    <col min="1027" max="1027" width="20.85546875" style="1" bestFit="1" customWidth="1"/>
    <col min="1028" max="1028" width="17.85546875" style="1" customWidth="1"/>
    <col min="1029" max="1029" width="14.85546875" style="1" bestFit="1" customWidth="1"/>
    <col min="1030" max="1030" width="16.5703125" style="1" bestFit="1" customWidth="1"/>
    <col min="1031" max="1031" width="18.85546875" style="1" customWidth="1"/>
    <col min="1032" max="1032" width="20.42578125" style="1" customWidth="1"/>
    <col min="1033" max="1033" width="18.5703125" style="1" customWidth="1"/>
    <col min="1034" max="1035" width="17" style="1" customWidth="1"/>
    <col min="1036" max="1280" width="11.42578125" style="1"/>
    <col min="1281" max="1281" width="19.5703125" style="1" customWidth="1"/>
    <col min="1282" max="1282" width="61.28515625" style="1" bestFit="1" customWidth="1"/>
    <col min="1283" max="1283" width="20.85546875" style="1" bestFit="1" customWidth="1"/>
    <col min="1284" max="1284" width="17.85546875" style="1" customWidth="1"/>
    <col min="1285" max="1285" width="14.85546875" style="1" bestFit="1" customWidth="1"/>
    <col min="1286" max="1286" width="16.5703125" style="1" bestFit="1" customWidth="1"/>
    <col min="1287" max="1287" width="18.85546875" style="1" customWidth="1"/>
    <col min="1288" max="1288" width="20.42578125" style="1" customWidth="1"/>
    <col min="1289" max="1289" width="18.5703125" style="1" customWidth="1"/>
    <col min="1290" max="1291" width="17" style="1" customWidth="1"/>
    <col min="1292" max="1536" width="11.42578125" style="1"/>
    <col min="1537" max="1537" width="19.5703125" style="1" customWidth="1"/>
    <col min="1538" max="1538" width="61.28515625" style="1" bestFit="1" customWidth="1"/>
    <col min="1539" max="1539" width="20.85546875" style="1" bestFit="1" customWidth="1"/>
    <col min="1540" max="1540" width="17.85546875" style="1" customWidth="1"/>
    <col min="1541" max="1541" width="14.85546875" style="1" bestFit="1" customWidth="1"/>
    <col min="1542" max="1542" width="16.5703125" style="1" bestFit="1" customWidth="1"/>
    <col min="1543" max="1543" width="18.85546875" style="1" customWidth="1"/>
    <col min="1544" max="1544" width="20.42578125" style="1" customWidth="1"/>
    <col min="1545" max="1545" width="18.5703125" style="1" customWidth="1"/>
    <col min="1546" max="1547" width="17" style="1" customWidth="1"/>
    <col min="1548" max="1792" width="11.42578125" style="1"/>
    <col min="1793" max="1793" width="19.5703125" style="1" customWidth="1"/>
    <col min="1794" max="1794" width="61.28515625" style="1" bestFit="1" customWidth="1"/>
    <col min="1795" max="1795" width="20.85546875" style="1" bestFit="1" customWidth="1"/>
    <col min="1796" max="1796" width="17.85546875" style="1" customWidth="1"/>
    <col min="1797" max="1797" width="14.85546875" style="1" bestFit="1" customWidth="1"/>
    <col min="1798" max="1798" width="16.5703125" style="1" bestFit="1" customWidth="1"/>
    <col min="1799" max="1799" width="18.85546875" style="1" customWidth="1"/>
    <col min="1800" max="1800" width="20.42578125" style="1" customWidth="1"/>
    <col min="1801" max="1801" width="18.5703125" style="1" customWidth="1"/>
    <col min="1802" max="1803" width="17" style="1" customWidth="1"/>
    <col min="1804" max="2048" width="11.42578125" style="1"/>
    <col min="2049" max="2049" width="19.5703125" style="1" customWidth="1"/>
    <col min="2050" max="2050" width="61.28515625" style="1" bestFit="1" customWidth="1"/>
    <col min="2051" max="2051" width="20.85546875" style="1" bestFit="1" customWidth="1"/>
    <col min="2052" max="2052" width="17.85546875" style="1" customWidth="1"/>
    <col min="2053" max="2053" width="14.85546875" style="1" bestFit="1" customWidth="1"/>
    <col min="2054" max="2054" width="16.5703125" style="1" bestFit="1" customWidth="1"/>
    <col min="2055" max="2055" width="18.85546875" style="1" customWidth="1"/>
    <col min="2056" max="2056" width="20.42578125" style="1" customWidth="1"/>
    <col min="2057" max="2057" width="18.5703125" style="1" customWidth="1"/>
    <col min="2058" max="2059" width="17" style="1" customWidth="1"/>
    <col min="2060" max="2304" width="11.42578125" style="1"/>
    <col min="2305" max="2305" width="19.5703125" style="1" customWidth="1"/>
    <col min="2306" max="2306" width="61.28515625" style="1" bestFit="1" customWidth="1"/>
    <col min="2307" max="2307" width="20.85546875" style="1" bestFit="1" customWidth="1"/>
    <col min="2308" max="2308" width="17.85546875" style="1" customWidth="1"/>
    <col min="2309" max="2309" width="14.85546875" style="1" bestFit="1" customWidth="1"/>
    <col min="2310" max="2310" width="16.5703125" style="1" bestFit="1" customWidth="1"/>
    <col min="2311" max="2311" width="18.85546875" style="1" customWidth="1"/>
    <col min="2312" max="2312" width="20.42578125" style="1" customWidth="1"/>
    <col min="2313" max="2313" width="18.5703125" style="1" customWidth="1"/>
    <col min="2314" max="2315" width="17" style="1" customWidth="1"/>
    <col min="2316" max="2560" width="11.42578125" style="1"/>
    <col min="2561" max="2561" width="19.5703125" style="1" customWidth="1"/>
    <col min="2562" max="2562" width="61.28515625" style="1" bestFit="1" customWidth="1"/>
    <col min="2563" max="2563" width="20.85546875" style="1" bestFit="1" customWidth="1"/>
    <col min="2564" max="2564" width="17.85546875" style="1" customWidth="1"/>
    <col min="2565" max="2565" width="14.85546875" style="1" bestFit="1" customWidth="1"/>
    <col min="2566" max="2566" width="16.5703125" style="1" bestFit="1" customWidth="1"/>
    <col min="2567" max="2567" width="18.85546875" style="1" customWidth="1"/>
    <col min="2568" max="2568" width="20.42578125" style="1" customWidth="1"/>
    <col min="2569" max="2569" width="18.5703125" style="1" customWidth="1"/>
    <col min="2570" max="2571" width="17" style="1" customWidth="1"/>
    <col min="2572" max="2816" width="11.42578125" style="1"/>
    <col min="2817" max="2817" width="19.5703125" style="1" customWidth="1"/>
    <col min="2818" max="2818" width="61.28515625" style="1" bestFit="1" customWidth="1"/>
    <col min="2819" max="2819" width="20.85546875" style="1" bestFit="1" customWidth="1"/>
    <col min="2820" max="2820" width="17.85546875" style="1" customWidth="1"/>
    <col min="2821" max="2821" width="14.85546875" style="1" bestFit="1" customWidth="1"/>
    <col min="2822" max="2822" width="16.5703125" style="1" bestFit="1" customWidth="1"/>
    <col min="2823" max="2823" width="18.85546875" style="1" customWidth="1"/>
    <col min="2824" max="2824" width="20.42578125" style="1" customWidth="1"/>
    <col min="2825" max="2825" width="18.5703125" style="1" customWidth="1"/>
    <col min="2826" max="2827" width="17" style="1" customWidth="1"/>
    <col min="2828" max="3072" width="11.42578125" style="1"/>
    <col min="3073" max="3073" width="19.5703125" style="1" customWidth="1"/>
    <col min="3074" max="3074" width="61.28515625" style="1" bestFit="1" customWidth="1"/>
    <col min="3075" max="3075" width="20.85546875" style="1" bestFit="1" customWidth="1"/>
    <col min="3076" max="3076" width="17.85546875" style="1" customWidth="1"/>
    <col min="3077" max="3077" width="14.85546875" style="1" bestFit="1" customWidth="1"/>
    <col min="3078" max="3078" width="16.5703125" style="1" bestFit="1" customWidth="1"/>
    <col min="3079" max="3079" width="18.85546875" style="1" customWidth="1"/>
    <col min="3080" max="3080" width="20.42578125" style="1" customWidth="1"/>
    <col min="3081" max="3081" width="18.5703125" style="1" customWidth="1"/>
    <col min="3082" max="3083" width="17" style="1" customWidth="1"/>
    <col min="3084" max="3328" width="11.42578125" style="1"/>
    <col min="3329" max="3329" width="19.5703125" style="1" customWidth="1"/>
    <col min="3330" max="3330" width="61.28515625" style="1" bestFit="1" customWidth="1"/>
    <col min="3331" max="3331" width="20.85546875" style="1" bestFit="1" customWidth="1"/>
    <col min="3332" max="3332" width="17.85546875" style="1" customWidth="1"/>
    <col min="3333" max="3333" width="14.85546875" style="1" bestFit="1" customWidth="1"/>
    <col min="3334" max="3334" width="16.5703125" style="1" bestFit="1" customWidth="1"/>
    <col min="3335" max="3335" width="18.85546875" style="1" customWidth="1"/>
    <col min="3336" max="3336" width="20.42578125" style="1" customWidth="1"/>
    <col min="3337" max="3337" width="18.5703125" style="1" customWidth="1"/>
    <col min="3338" max="3339" width="17" style="1" customWidth="1"/>
    <col min="3340" max="3584" width="11.42578125" style="1"/>
    <col min="3585" max="3585" width="19.5703125" style="1" customWidth="1"/>
    <col min="3586" max="3586" width="61.28515625" style="1" bestFit="1" customWidth="1"/>
    <col min="3587" max="3587" width="20.85546875" style="1" bestFit="1" customWidth="1"/>
    <col min="3588" max="3588" width="17.85546875" style="1" customWidth="1"/>
    <col min="3589" max="3589" width="14.85546875" style="1" bestFit="1" customWidth="1"/>
    <col min="3590" max="3590" width="16.5703125" style="1" bestFit="1" customWidth="1"/>
    <col min="3591" max="3591" width="18.85546875" style="1" customWidth="1"/>
    <col min="3592" max="3592" width="20.42578125" style="1" customWidth="1"/>
    <col min="3593" max="3593" width="18.5703125" style="1" customWidth="1"/>
    <col min="3594" max="3595" width="17" style="1" customWidth="1"/>
    <col min="3596" max="3840" width="11.42578125" style="1"/>
    <col min="3841" max="3841" width="19.5703125" style="1" customWidth="1"/>
    <col min="3842" max="3842" width="61.28515625" style="1" bestFit="1" customWidth="1"/>
    <col min="3843" max="3843" width="20.85546875" style="1" bestFit="1" customWidth="1"/>
    <col min="3844" max="3844" width="17.85546875" style="1" customWidth="1"/>
    <col min="3845" max="3845" width="14.85546875" style="1" bestFit="1" customWidth="1"/>
    <col min="3846" max="3846" width="16.5703125" style="1" bestFit="1" customWidth="1"/>
    <col min="3847" max="3847" width="18.85546875" style="1" customWidth="1"/>
    <col min="3848" max="3848" width="20.42578125" style="1" customWidth="1"/>
    <col min="3849" max="3849" width="18.5703125" style="1" customWidth="1"/>
    <col min="3850" max="3851" width="17" style="1" customWidth="1"/>
    <col min="3852" max="4096" width="11.42578125" style="1"/>
    <col min="4097" max="4097" width="19.5703125" style="1" customWidth="1"/>
    <col min="4098" max="4098" width="61.28515625" style="1" bestFit="1" customWidth="1"/>
    <col min="4099" max="4099" width="20.85546875" style="1" bestFit="1" customWidth="1"/>
    <col min="4100" max="4100" width="17.85546875" style="1" customWidth="1"/>
    <col min="4101" max="4101" width="14.85546875" style="1" bestFit="1" customWidth="1"/>
    <col min="4102" max="4102" width="16.5703125" style="1" bestFit="1" customWidth="1"/>
    <col min="4103" max="4103" width="18.85546875" style="1" customWidth="1"/>
    <col min="4104" max="4104" width="20.42578125" style="1" customWidth="1"/>
    <col min="4105" max="4105" width="18.5703125" style="1" customWidth="1"/>
    <col min="4106" max="4107" width="17" style="1" customWidth="1"/>
    <col min="4108" max="4352" width="11.42578125" style="1"/>
    <col min="4353" max="4353" width="19.5703125" style="1" customWidth="1"/>
    <col min="4354" max="4354" width="61.28515625" style="1" bestFit="1" customWidth="1"/>
    <col min="4355" max="4355" width="20.85546875" style="1" bestFit="1" customWidth="1"/>
    <col min="4356" max="4356" width="17.85546875" style="1" customWidth="1"/>
    <col min="4357" max="4357" width="14.85546875" style="1" bestFit="1" customWidth="1"/>
    <col min="4358" max="4358" width="16.5703125" style="1" bestFit="1" customWidth="1"/>
    <col min="4359" max="4359" width="18.85546875" style="1" customWidth="1"/>
    <col min="4360" max="4360" width="20.42578125" style="1" customWidth="1"/>
    <col min="4361" max="4361" width="18.5703125" style="1" customWidth="1"/>
    <col min="4362" max="4363" width="17" style="1" customWidth="1"/>
    <col min="4364" max="4608" width="11.42578125" style="1"/>
    <col min="4609" max="4609" width="19.5703125" style="1" customWidth="1"/>
    <col min="4610" max="4610" width="61.28515625" style="1" bestFit="1" customWidth="1"/>
    <col min="4611" max="4611" width="20.85546875" style="1" bestFit="1" customWidth="1"/>
    <col min="4612" max="4612" width="17.85546875" style="1" customWidth="1"/>
    <col min="4613" max="4613" width="14.85546875" style="1" bestFit="1" customWidth="1"/>
    <col min="4614" max="4614" width="16.5703125" style="1" bestFit="1" customWidth="1"/>
    <col min="4615" max="4615" width="18.85546875" style="1" customWidth="1"/>
    <col min="4616" max="4616" width="20.42578125" style="1" customWidth="1"/>
    <col min="4617" max="4617" width="18.5703125" style="1" customWidth="1"/>
    <col min="4618" max="4619" width="17" style="1" customWidth="1"/>
    <col min="4620" max="4864" width="11.42578125" style="1"/>
    <col min="4865" max="4865" width="19.5703125" style="1" customWidth="1"/>
    <col min="4866" max="4866" width="61.28515625" style="1" bestFit="1" customWidth="1"/>
    <col min="4867" max="4867" width="20.85546875" style="1" bestFit="1" customWidth="1"/>
    <col min="4868" max="4868" width="17.85546875" style="1" customWidth="1"/>
    <col min="4869" max="4869" width="14.85546875" style="1" bestFit="1" customWidth="1"/>
    <col min="4870" max="4870" width="16.5703125" style="1" bestFit="1" customWidth="1"/>
    <col min="4871" max="4871" width="18.85546875" style="1" customWidth="1"/>
    <col min="4872" max="4872" width="20.42578125" style="1" customWidth="1"/>
    <col min="4873" max="4873" width="18.5703125" style="1" customWidth="1"/>
    <col min="4874" max="4875" width="17" style="1" customWidth="1"/>
    <col min="4876" max="5120" width="11.42578125" style="1"/>
    <col min="5121" max="5121" width="19.5703125" style="1" customWidth="1"/>
    <col min="5122" max="5122" width="61.28515625" style="1" bestFit="1" customWidth="1"/>
    <col min="5123" max="5123" width="20.85546875" style="1" bestFit="1" customWidth="1"/>
    <col min="5124" max="5124" width="17.85546875" style="1" customWidth="1"/>
    <col min="5125" max="5125" width="14.85546875" style="1" bestFit="1" customWidth="1"/>
    <col min="5126" max="5126" width="16.5703125" style="1" bestFit="1" customWidth="1"/>
    <col min="5127" max="5127" width="18.85546875" style="1" customWidth="1"/>
    <col min="5128" max="5128" width="20.42578125" style="1" customWidth="1"/>
    <col min="5129" max="5129" width="18.5703125" style="1" customWidth="1"/>
    <col min="5130" max="5131" width="17" style="1" customWidth="1"/>
    <col min="5132" max="5376" width="11.42578125" style="1"/>
    <col min="5377" max="5377" width="19.5703125" style="1" customWidth="1"/>
    <col min="5378" max="5378" width="61.28515625" style="1" bestFit="1" customWidth="1"/>
    <col min="5379" max="5379" width="20.85546875" style="1" bestFit="1" customWidth="1"/>
    <col min="5380" max="5380" width="17.85546875" style="1" customWidth="1"/>
    <col min="5381" max="5381" width="14.85546875" style="1" bestFit="1" customWidth="1"/>
    <col min="5382" max="5382" width="16.5703125" style="1" bestFit="1" customWidth="1"/>
    <col min="5383" max="5383" width="18.85546875" style="1" customWidth="1"/>
    <col min="5384" max="5384" width="20.42578125" style="1" customWidth="1"/>
    <col min="5385" max="5385" width="18.5703125" style="1" customWidth="1"/>
    <col min="5386" max="5387" width="17" style="1" customWidth="1"/>
    <col min="5388" max="5632" width="11.42578125" style="1"/>
    <col min="5633" max="5633" width="19.5703125" style="1" customWidth="1"/>
    <col min="5634" max="5634" width="61.28515625" style="1" bestFit="1" customWidth="1"/>
    <col min="5635" max="5635" width="20.85546875" style="1" bestFit="1" customWidth="1"/>
    <col min="5636" max="5636" width="17.85546875" style="1" customWidth="1"/>
    <col min="5637" max="5637" width="14.85546875" style="1" bestFit="1" customWidth="1"/>
    <col min="5638" max="5638" width="16.5703125" style="1" bestFit="1" customWidth="1"/>
    <col min="5639" max="5639" width="18.85546875" style="1" customWidth="1"/>
    <col min="5640" max="5640" width="20.42578125" style="1" customWidth="1"/>
    <col min="5641" max="5641" width="18.5703125" style="1" customWidth="1"/>
    <col min="5642" max="5643" width="17" style="1" customWidth="1"/>
    <col min="5644" max="5888" width="11.42578125" style="1"/>
    <col min="5889" max="5889" width="19.5703125" style="1" customWidth="1"/>
    <col min="5890" max="5890" width="61.28515625" style="1" bestFit="1" customWidth="1"/>
    <col min="5891" max="5891" width="20.85546875" style="1" bestFit="1" customWidth="1"/>
    <col min="5892" max="5892" width="17.85546875" style="1" customWidth="1"/>
    <col min="5893" max="5893" width="14.85546875" style="1" bestFit="1" customWidth="1"/>
    <col min="5894" max="5894" width="16.5703125" style="1" bestFit="1" customWidth="1"/>
    <col min="5895" max="5895" width="18.85546875" style="1" customWidth="1"/>
    <col min="5896" max="5896" width="20.42578125" style="1" customWidth="1"/>
    <col min="5897" max="5897" width="18.5703125" style="1" customWidth="1"/>
    <col min="5898" max="5899" width="17" style="1" customWidth="1"/>
    <col min="5900" max="6144" width="11.42578125" style="1"/>
    <col min="6145" max="6145" width="19.5703125" style="1" customWidth="1"/>
    <col min="6146" max="6146" width="61.28515625" style="1" bestFit="1" customWidth="1"/>
    <col min="6147" max="6147" width="20.85546875" style="1" bestFit="1" customWidth="1"/>
    <col min="6148" max="6148" width="17.85546875" style="1" customWidth="1"/>
    <col min="6149" max="6149" width="14.85546875" style="1" bestFit="1" customWidth="1"/>
    <col min="6150" max="6150" width="16.5703125" style="1" bestFit="1" customWidth="1"/>
    <col min="6151" max="6151" width="18.85546875" style="1" customWidth="1"/>
    <col min="6152" max="6152" width="20.42578125" style="1" customWidth="1"/>
    <col min="6153" max="6153" width="18.5703125" style="1" customWidth="1"/>
    <col min="6154" max="6155" width="17" style="1" customWidth="1"/>
    <col min="6156" max="6400" width="11.42578125" style="1"/>
    <col min="6401" max="6401" width="19.5703125" style="1" customWidth="1"/>
    <col min="6402" max="6402" width="61.28515625" style="1" bestFit="1" customWidth="1"/>
    <col min="6403" max="6403" width="20.85546875" style="1" bestFit="1" customWidth="1"/>
    <col min="6404" max="6404" width="17.85546875" style="1" customWidth="1"/>
    <col min="6405" max="6405" width="14.85546875" style="1" bestFit="1" customWidth="1"/>
    <col min="6406" max="6406" width="16.5703125" style="1" bestFit="1" customWidth="1"/>
    <col min="6407" max="6407" width="18.85546875" style="1" customWidth="1"/>
    <col min="6408" max="6408" width="20.42578125" style="1" customWidth="1"/>
    <col min="6409" max="6409" width="18.5703125" style="1" customWidth="1"/>
    <col min="6410" max="6411" width="17" style="1" customWidth="1"/>
    <col min="6412" max="6656" width="11.42578125" style="1"/>
    <col min="6657" max="6657" width="19.5703125" style="1" customWidth="1"/>
    <col min="6658" max="6658" width="61.28515625" style="1" bestFit="1" customWidth="1"/>
    <col min="6659" max="6659" width="20.85546875" style="1" bestFit="1" customWidth="1"/>
    <col min="6660" max="6660" width="17.85546875" style="1" customWidth="1"/>
    <col min="6661" max="6661" width="14.85546875" style="1" bestFit="1" customWidth="1"/>
    <col min="6662" max="6662" width="16.5703125" style="1" bestFit="1" customWidth="1"/>
    <col min="6663" max="6663" width="18.85546875" style="1" customWidth="1"/>
    <col min="6664" max="6664" width="20.42578125" style="1" customWidth="1"/>
    <col min="6665" max="6665" width="18.5703125" style="1" customWidth="1"/>
    <col min="6666" max="6667" width="17" style="1" customWidth="1"/>
    <col min="6668" max="6912" width="11.42578125" style="1"/>
    <col min="6913" max="6913" width="19.5703125" style="1" customWidth="1"/>
    <col min="6914" max="6914" width="61.28515625" style="1" bestFit="1" customWidth="1"/>
    <col min="6915" max="6915" width="20.85546875" style="1" bestFit="1" customWidth="1"/>
    <col min="6916" max="6916" width="17.85546875" style="1" customWidth="1"/>
    <col min="6917" max="6917" width="14.85546875" style="1" bestFit="1" customWidth="1"/>
    <col min="6918" max="6918" width="16.5703125" style="1" bestFit="1" customWidth="1"/>
    <col min="6919" max="6919" width="18.85546875" style="1" customWidth="1"/>
    <col min="6920" max="6920" width="20.42578125" style="1" customWidth="1"/>
    <col min="6921" max="6921" width="18.5703125" style="1" customWidth="1"/>
    <col min="6922" max="6923" width="17" style="1" customWidth="1"/>
    <col min="6924" max="7168" width="11.42578125" style="1"/>
    <col min="7169" max="7169" width="19.5703125" style="1" customWidth="1"/>
    <col min="7170" max="7170" width="61.28515625" style="1" bestFit="1" customWidth="1"/>
    <col min="7171" max="7171" width="20.85546875" style="1" bestFit="1" customWidth="1"/>
    <col min="7172" max="7172" width="17.85546875" style="1" customWidth="1"/>
    <col min="7173" max="7173" width="14.85546875" style="1" bestFit="1" customWidth="1"/>
    <col min="7174" max="7174" width="16.5703125" style="1" bestFit="1" customWidth="1"/>
    <col min="7175" max="7175" width="18.85546875" style="1" customWidth="1"/>
    <col min="7176" max="7176" width="20.42578125" style="1" customWidth="1"/>
    <col min="7177" max="7177" width="18.5703125" style="1" customWidth="1"/>
    <col min="7178" max="7179" width="17" style="1" customWidth="1"/>
    <col min="7180" max="7424" width="11.42578125" style="1"/>
    <col min="7425" max="7425" width="19.5703125" style="1" customWidth="1"/>
    <col min="7426" max="7426" width="61.28515625" style="1" bestFit="1" customWidth="1"/>
    <col min="7427" max="7427" width="20.85546875" style="1" bestFit="1" customWidth="1"/>
    <col min="7428" max="7428" width="17.85546875" style="1" customWidth="1"/>
    <col min="7429" max="7429" width="14.85546875" style="1" bestFit="1" customWidth="1"/>
    <col min="7430" max="7430" width="16.5703125" style="1" bestFit="1" customWidth="1"/>
    <col min="7431" max="7431" width="18.85546875" style="1" customWidth="1"/>
    <col min="7432" max="7432" width="20.42578125" style="1" customWidth="1"/>
    <col min="7433" max="7433" width="18.5703125" style="1" customWidth="1"/>
    <col min="7434" max="7435" width="17" style="1" customWidth="1"/>
    <col min="7436" max="7680" width="11.42578125" style="1"/>
    <col min="7681" max="7681" width="19.5703125" style="1" customWidth="1"/>
    <col min="7682" max="7682" width="61.28515625" style="1" bestFit="1" customWidth="1"/>
    <col min="7683" max="7683" width="20.85546875" style="1" bestFit="1" customWidth="1"/>
    <col min="7684" max="7684" width="17.85546875" style="1" customWidth="1"/>
    <col min="7685" max="7685" width="14.85546875" style="1" bestFit="1" customWidth="1"/>
    <col min="7686" max="7686" width="16.5703125" style="1" bestFit="1" customWidth="1"/>
    <col min="7687" max="7687" width="18.85546875" style="1" customWidth="1"/>
    <col min="7688" max="7688" width="20.42578125" style="1" customWidth="1"/>
    <col min="7689" max="7689" width="18.5703125" style="1" customWidth="1"/>
    <col min="7690" max="7691" width="17" style="1" customWidth="1"/>
    <col min="7692" max="7936" width="11.42578125" style="1"/>
    <col min="7937" max="7937" width="19.5703125" style="1" customWidth="1"/>
    <col min="7938" max="7938" width="61.28515625" style="1" bestFit="1" customWidth="1"/>
    <col min="7939" max="7939" width="20.85546875" style="1" bestFit="1" customWidth="1"/>
    <col min="7940" max="7940" width="17.85546875" style="1" customWidth="1"/>
    <col min="7941" max="7941" width="14.85546875" style="1" bestFit="1" customWidth="1"/>
    <col min="7942" max="7942" width="16.5703125" style="1" bestFit="1" customWidth="1"/>
    <col min="7943" max="7943" width="18.85546875" style="1" customWidth="1"/>
    <col min="7944" max="7944" width="20.42578125" style="1" customWidth="1"/>
    <col min="7945" max="7945" width="18.5703125" style="1" customWidth="1"/>
    <col min="7946" max="7947" width="17" style="1" customWidth="1"/>
    <col min="7948" max="8192" width="11.42578125" style="1"/>
    <col min="8193" max="8193" width="19.5703125" style="1" customWidth="1"/>
    <col min="8194" max="8194" width="61.28515625" style="1" bestFit="1" customWidth="1"/>
    <col min="8195" max="8195" width="20.85546875" style="1" bestFit="1" customWidth="1"/>
    <col min="8196" max="8196" width="17.85546875" style="1" customWidth="1"/>
    <col min="8197" max="8197" width="14.85546875" style="1" bestFit="1" customWidth="1"/>
    <col min="8198" max="8198" width="16.5703125" style="1" bestFit="1" customWidth="1"/>
    <col min="8199" max="8199" width="18.85546875" style="1" customWidth="1"/>
    <col min="8200" max="8200" width="20.42578125" style="1" customWidth="1"/>
    <col min="8201" max="8201" width="18.5703125" style="1" customWidth="1"/>
    <col min="8202" max="8203" width="17" style="1" customWidth="1"/>
    <col min="8204" max="8448" width="11.42578125" style="1"/>
    <col min="8449" max="8449" width="19.5703125" style="1" customWidth="1"/>
    <col min="8450" max="8450" width="61.28515625" style="1" bestFit="1" customWidth="1"/>
    <col min="8451" max="8451" width="20.85546875" style="1" bestFit="1" customWidth="1"/>
    <col min="8452" max="8452" width="17.85546875" style="1" customWidth="1"/>
    <col min="8453" max="8453" width="14.85546875" style="1" bestFit="1" customWidth="1"/>
    <col min="8454" max="8454" width="16.5703125" style="1" bestFit="1" customWidth="1"/>
    <col min="8455" max="8455" width="18.85546875" style="1" customWidth="1"/>
    <col min="8456" max="8456" width="20.42578125" style="1" customWidth="1"/>
    <col min="8457" max="8457" width="18.5703125" style="1" customWidth="1"/>
    <col min="8458" max="8459" width="17" style="1" customWidth="1"/>
    <col min="8460" max="8704" width="11.42578125" style="1"/>
    <col min="8705" max="8705" width="19.5703125" style="1" customWidth="1"/>
    <col min="8706" max="8706" width="61.28515625" style="1" bestFit="1" customWidth="1"/>
    <col min="8707" max="8707" width="20.85546875" style="1" bestFit="1" customWidth="1"/>
    <col min="8708" max="8708" width="17.85546875" style="1" customWidth="1"/>
    <col min="8709" max="8709" width="14.85546875" style="1" bestFit="1" customWidth="1"/>
    <col min="8710" max="8710" width="16.5703125" style="1" bestFit="1" customWidth="1"/>
    <col min="8711" max="8711" width="18.85546875" style="1" customWidth="1"/>
    <col min="8712" max="8712" width="20.42578125" style="1" customWidth="1"/>
    <col min="8713" max="8713" width="18.5703125" style="1" customWidth="1"/>
    <col min="8714" max="8715" width="17" style="1" customWidth="1"/>
    <col min="8716" max="8960" width="11.42578125" style="1"/>
    <col min="8961" max="8961" width="19.5703125" style="1" customWidth="1"/>
    <col min="8962" max="8962" width="61.28515625" style="1" bestFit="1" customWidth="1"/>
    <col min="8963" max="8963" width="20.85546875" style="1" bestFit="1" customWidth="1"/>
    <col min="8964" max="8964" width="17.85546875" style="1" customWidth="1"/>
    <col min="8965" max="8965" width="14.85546875" style="1" bestFit="1" customWidth="1"/>
    <col min="8966" max="8966" width="16.5703125" style="1" bestFit="1" customWidth="1"/>
    <col min="8967" max="8967" width="18.85546875" style="1" customWidth="1"/>
    <col min="8968" max="8968" width="20.42578125" style="1" customWidth="1"/>
    <col min="8969" max="8969" width="18.5703125" style="1" customWidth="1"/>
    <col min="8970" max="8971" width="17" style="1" customWidth="1"/>
    <col min="8972" max="9216" width="11.42578125" style="1"/>
    <col min="9217" max="9217" width="19.5703125" style="1" customWidth="1"/>
    <col min="9218" max="9218" width="61.28515625" style="1" bestFit="1" customWidth="1"/>
    <col min="9219" max="9219" width="20.85546875" style="1" bestFit="1" customWidth="1"/>
    <col min="9220" max="9220" width="17.85546875" style="1" customWidth="1"/>
    <col min="9221" max="9221" width="14.85546875" style="1" bestFit="1" customWidth="1"/>
    <col min="9222" max="9222" width="16.5703125" style="1" bestFit="1" customWidth="1"/>
    <col min="9223" max="9223" width="18.85546875" style="1" customWidth="1"/>
    <col min="9224" max="9224" width="20.42578125" style="1" customWidth="1"/>
    <col min="9225" max="9225" width="18.5703125" style="1" customWidth="1"/>
    <col min="9226" max="9227" width="17" style="1" customWidth="1"/>
    <col min="9228" max="9472" width="11.42578125" style="1"/>
    <col min="9473" max="9473" width="19.5703125" style="1" customWidth="1"/>
    <col min="9474" max="9474" width="61.28515625" style="1" bestFit="1" customWidth="1"/>
    <col min="9475" max="9475" width="20.85546875" style="1" bestFit="1" customWidth="1"/>
    <col min="9476" max="9476" width="17.85546875" style="1" customWidth="1"/>
    <col min="9477" max="9477" width="14.85546875" style="1" bestFit="1" customWidth="1"/>
    <col min="9478" max="9478" width="16.5703125" style="1" bestFit="1" customWidth="1"/>
    <col min="9479" max="9479" width="18.85546875" style="1" customWidth="1"/>
    <col min="9480" max="9480" width="20.42578125" style="1" customWidth="1"/>
    <col min="9481" max="9481" width="18.5703125" style="1" customWidth="1"/>
    <col min="9482" max="9483" width="17" style="1" customWidth="1"/>
    <col min="9484" max="9728" width="11.42578125" style="1"/>
    <col min="9729" max="9729" width="19.5703125" style="1" customWidth="1"/>
    <col min="9730" max="9730" width="61.28515625" style="1" bestFit="1" customWidth="1"/>
    <col min="9731" max="9731" width="20.85546875" style="1" bestFit="1" customWidth="1"/>
    <col min="9732" max="9732" width="17.85546875" style="1" customWidth="1"/>
    <col min="9733" max="9733" width="14.85546875" style="1" bestFit="1" customWidth="1"/>
    <col min="9734" max="9734" width="16.5703125" style="1" bestFit="1" customWidth="1"/>
    <col min="9735" max="9735" width="18.85546875" style="1" customWidth="1"/>
    <col min="9736" max="9736" width="20.42578125" style="1" customWidth="1"/>
    <col min="9737" max="9737" width="18.5703125" style="1" customWidth="1"/>
    <col min="9738" max="9739" width="17" style="1" customWidth="1"/>
    <col min="9740" max="9984" width="11.42578125" style="1"/>
    <col min="9985" max="9985" width="19.5703125" style="1" customWidth="1"/>
    <col min="9986" max="9986" width="61.28515625" style="1" bestFit="1" customWidth="1"/>
    <col min="9987" max="9987" width="20.85546875" style="1" bestFit="1" customWidth="1"/>
    <col min="9988" max="9988" width="17.85546875" style="1" customWidth="1"/>
    <col min="9989" max="9989" width="14.85546875" style="1" bestFit="1" customWidth="1"/>
    <col min="9990" max="9990" width="16.5703125" style="1" bestFit="1" customWidth="1"/>
    <col min="9991" max="9991" width="18.85546875" style="1" customWidth="1"/>
    <col min="9992" max="9992" width="20.42578125" style="1" customWidth="1"/>
    <col min="9993" max="9993" width="18.5703125" style="1" customWidth="1"/>
    <col min="9994" max="9995" width="17" style="1" customWidth="1"/>
    <col min="9996" max="10240" width="11.42578125" style="1"/>
    <col min="10241" max="10241" width="19.5703125" style="1" customWidth="1"/>
    <col min="10242" max="10242" width="61.28515625" style="1" bestFit="1" customWidth="1"/>
    <col min="10243" max="10243" width="20.85546875" style="1" bestFit="1" customWidth="1"/>
    <col min="10244" max="10244" width="17.85546875" style="1" customWidth="1"/>
    <col min="10245" max="10245" width="14.85546875" style="1" bestFit="1" customWidth="1"/>
    <col min="10246" max="10246" width="16.5703125" style="1" bestFit="1" customWidth="1"/>
    <col min="10247" max="10247" width="18.85546875" style="1" customWidth="1"/>
    <col min="10248" max="10248" width="20.42578125" style="1" customWidth="1"/>
    <col min="10249" max="10249" width="18.5703125" style="1" customWidth="1"/>
    <col min="10250" max="10251" width="17" style="1" customWidth="1"/>
    <col min="10252" max="10496" width="11.42578125" style="1"/>
    <col min="10497" max="10497" width="19.5703125" style="1" customWidth="1"/>
    <col min="10498" max="10498" width="61.28515625" style="1" bestFit="1" customWidth="1"/>
    <col min="10499" max="10499" width="20.85546875" style="1" bestFit="1" customWidth="1"/>
    <col min="10500" max="10500" width="17.85546875" style="1" customWidth="1"/>
    <col min="10501" max="10501" width="14.85546875" style="1" bestFit="1" customWidth="1"/>
    <col min="10502" max="10502" width="16.5703125" style="1" bestFit="1" customWidth="1"/>
    <col min="10503" max="10503" width="18.85546875" style="1" customWidth="1"/>
    <col min="10504" max="10504" width="20.42578125" style="1" customWidth="1"/>
    <col min="10505" max="10505" width="18.5703125" style="1" customWidth="1"/>
    <col min="10506" max="10507" width="17" style="1" customWidth="1"/>
    <col min="10508" max="10752" width="11.42578125" style="1"/>
    <col min="10753" max="10753" width="19.5703125" style="1" customWidth="1"/>
    <col min="10754" max="10754" width="61.28515625" style="1" bestFit="1" customWidth="1"/>
    <col min="10755" max="10755" width="20.85546875" style="1" bestFit="1" customWidth="1"/>
    <col min="10756" max="10756" width="17.85546875" style="1" customWidth="1"/>
    <col min="10757" max="10757" width="14.85546875" style="1" bestFit="1" customWidth="1"/>
    <col min="10758" max="10758" width="16.5703125" style="1" bestFit="1" customWidth="1"/>
    <col min="10759" max="10759" width="18.85546875" style="1" customWidth="1"/>
    <col min="10760" max="10760" width="20.42578125" style="1" customWidth="1"/>
    <col min="10761" max="10761" width="18.5703125" style="1" customWidth="1"/>
    <col min="10762" max="10763" width="17" style="1" customWidth="1"/>
    <col min="10764" max="11008" width="11.42578125" style="1"/>
    <col min="11009" max="11009" width="19.5703125" style="1" customWidth="1"/>
    <col min="11010" max="11010" width="61.28515625" style="1" bestFit="1" customWidth="1"/>
    <col min="11011" max="11011" width="20.85546875" style="1" bestFit="1" customWidth="1"/>
    <col min="11012" max="11012" width="17.85546875" style="1" customWidth="1"/>
    <col min="11013" max="11013" width="14.85546875" style="1" bestFit="1" customWidth="1"/>
    <col min="11014" max="11014" width="16.5703125" style="1" bestFit="1" customWidth="1"/>
    <col min="11015" max="11015" width="18.85546875" style="1" customWidth="1"/>
    <col min="11016" max="11016" width="20.42578125" style="1" customWidth="1"/>
    <col min="11017" max="11017" width="18.5703125" style="1" customWidth="1"/>
    <col min="11018" max="11019" width="17" style="1" customWidth="1"/>
    <col min="11020" max="11264" width="11.42578125" style="1"/>
    <col min="11265" max="11265" width="19.5703125" style="1" customWidth="1"/>
    <col min="11266" max="11266" width="61.28515625" style="1" bestFit="1" customWidth="1"/>
    <col min="11267" max="11267" width="20.85546875" style="1" bestFit="1" customWidth="1"/>
    <col min="11268" max="11268" width="17.85546875" style="1" customWidth="1"/>
    <col min="11269" max="11269" width="14.85546875" style="1" bestFit="1" customWidth="1"/>
    <col min="11270" max="11270" width="16.5703125" style="1" bestFit="1" customWidth="1"/>
    <col min="11271" max="11271" width="18.85546875" style="1" customWidth="1"/>
    <col min="11272" max="11272" width="20.42578125" style="1" customWidth="1"/>
    <col min="11273" max="11273" width="18.5703125" style="1" customWidth="1"/>
    <col min="11274" max="11275" width="17" style="1" customWidth="1"/>
    <col min="11276" max="11520" width="11.42578125" style="1"/>
    <col min="11521" max="11521" width="19.5703125" style="1" customWidth="1"/>
    <col min="11522" max="11522" width="61.28515625" style="1" bestFit="1" customWidth="1"/>
    <col min="11523" max="11523" width="20.85546875" style="1" bestFit="1" customWidth="1"/>
    <col min="11524" max="11524" width="17.85546875" style="1" customWidth="1"/>
    <col min="11525" max="11525" width="14.85546875" style="1" bestFit="1" customWidth="1"/>
    <col min="11526" max="11526" width="16.5703125" style="1" bestFit="1" customWidth="1"/>
    <col min="11527" max="11527" width="18.85546875" style="1" customWidth="1"/>
    <col min="11528" max="11528" width="20.42578125" style="1" customWidth="1"/>
    <col min="11529" max="11529" width="18.5703125" style="1" customWidth="1"/>
    <col min="11530" max="11531" width="17" style="1" customWidth="1"/>
    <col min="11532" max="11776" width="11.42578125" style="1"/>
    <col min="11777" max="11777" width="19.5703125" style="1" customWidth="1"/>
    <col min="11778" max="11778" width="61.28515625" style="1" bestFit="1" customWidth="1"/>
    <col min="11779" max="11779" width="20.85546875" style="1" bestFit="1" customWidth="1"/>
    <col min="11780" max="11780" width="17.85546875" style="1" customWidth="1"/>
    <col min="11781" max="11781" width="14.85546875" style="1" bestFit="1" customWidth="1"/>
    <col min="11782" max="11782" width="16.5703125" style="1" bestFit="1" customWidth="1"/>
    <col min="11783" max="11783" width="18.85546875" style="1" customWidth="1"/>
    <col min="11784" max="11784" width="20.42578125" style="1" customWidth="1"/>
    <col min="11785" max="11785" width="18.5703125" style="1" customWidth="1"/>
    <col min="11786" max="11787" width="17" style="1" customWidth="1"/>
    <col min="11788" max="12032" width="11.42578125" style="1"/>
    <col min="12033" max="12033" width="19.5703125" style="1" customWidth="1"/>
    <col min="12034" max="12034" width="61.28515625" style="1" bestFit="1" customWidth="1"/>
    <col min="12035" max="12035" width="20.85546875" style="1" bestFit="1" customWidth="1"/>
    <col min="12036" max="12036" width="17.85546875" style="1" customWidth="1"/>
    <col min="12037" max="12037" width="14.85546875" style="1" bestFit="1" customWidth="1"/>
    <col min="12038" max="12038" width="16.5703125" style="1" bestFit="1" customWidth="1"/>
    <col min="12039" max="12039" width="18.85546875" style="1" customWidth="1"/>
    <col min="12040" max="12040" width="20.42578125" style="1" customWidth="1"/>
    <col min="12041" max="12041" width="18.5703125" style="1" customWidth="1"/>
    <col min="12042" max="12043" width="17" style="1" customWidth="1"/>
    <col min="12044" max="12288" width="11.42578125" style="1"/>
    <col min="12289" max="12289" width="19.5703125" style="1" customWidth="1"/>
    <col min="12290" max="12290" width="61.28515625" style="1" bestFit="1" customWidth="1"/>
    <col min="12291" max="12291" width="20.85546875" style="1" bestFit="1" customWidth="1"/>
    <col min="12292" max="12292" width="17.85546875" style="1" customWidth="1"/>
    <col min="12293" max="12293" width="14.85546875" style="1" bestFit="1" customWidth="1"/>
    <col min="12294" max="12294" width="16.5703125" style="1" bestFit="1" customWidth="1"/>
    <col min="12295" max="12295" width="18.85546875" style="1" customWidth="1"/>
    <col min="12296" max="12296" width="20.42578125" style="1" customWidth="1"/>
    <col min="12297" max="12297" width="18.5703125" style="1" customWidth="1"/>
    <col min="12298" max="12299" width="17" style="1" customWidth="1"/>
    <col min="12300" max="12544" width="11.42578125" style="1"/>
    <col min="12545" max="12545" width="19.5703125" style="1" customWidth="1"/>
    <col min="12546" max="12546" width="61.28515625" style="1" bestFit="1" customWidth="1"/>
    <col min="12547" max="12547" width="20.85546875" style="1" bestFit="1" customWidth="1"/>
    <col min="12548" max="12548" width="17.85546875" style="1" customWidth="1"/>
    <col min="12549" max="12549" width="14.85546875" style="1" bestFit="1" customWidth="1"/>
    <col min="12550" max="12550" width="16.5703125" style="1" bestFit="1" customWidth="1"/>
    <col min="12551" max="12551" width="18.85546875" style="1" customWidth="1"/>
    <col min="12552" max="12552" width="20.42578125" style="1" customWidth="1"/>
    <col min="12553" max="12553" width="18.5703125" style="1" customWidth="1"/>
    <col min="12554" max="12555" width="17" style="1" customWidth="1"/>
    <col min="12556" max="12800" width="11.42578125" style="1"/>
    <col min="12801" max="12801" width="19.5703125" style="1" customWidth="1"/>
    <col min="12802" max="12802" width="61.28515625" style="1" bestFit="1" customWidth="1"/>
    <col min="12803" max="12803" width="20.85546875" style="1" bestFit="1" customWidth="1"/>
    <col min="12804" max="12804" width="17.85546875" style="1" customWidth="1"/>
    <col min="12805" max="12805" width="14.85546875" style="1" bestFit="1" customWidth="1"/>
    <col min="12806" max="12806" width="16.5703125" style="1" bestFit="1" customWidth="1"/>
    <col min="12807" max="12807" width="18.85546875" style="1" customWidth="1"/>
    <col min="12808" max="12808" width="20.42578125" style="1" customWidth="1"/>
    <col min="12809" max="12809" width="18.5703125" style="1" customWidth="1"/>
    <col min="12810" max="12811" width="17" style="1" customWidth="1"/>
    <col min="12812" max="13056" width="11.42578125" style="1"/>
    <col min="13057" max="13057" width="19.5703125" style="1" customWidth="1"/>
    <col min="13058" max="13058" width="61.28515625" style="1" bestFit="1" customWidth="1"/>
    <col min="13059" max="13059" width="20.85546875" style="1" bestFit="1" customWidth="1"/>
    <col min="13060" max="13060" width="17.85546875" style="1" customWidth="1"/>
    <col min="13061" max="13061" width="14.85546875" style="1" bestFit="1" customWidth="1"/>
    <col min="13062" max="13062" width="16.5703125" style="1" bestFit="1" customWidth="1"/>
    <col min="13063" max="13063" width="18.85546875" style="1" customWidth="1"/>
    <col min="13064" max="13064" width="20.42578125" style="1" customWidth="1"/>
    <col min="13065" max="13065" width="18.5703125" style="1" customWidth="1"/>
    <col min="13066" max="13067" width="17" style="1" customWidth="1"/>
    <col min="13068" max="13312" width="11.42578125" style="1"/>
    <col min="13313" max="13313" width="19.5703125" style="1" customWidth="1"/>
    <col min="13314" max="13314" width="61.28515625" style="1" bestFit="1" customWidth="1"/>
    <col min="13315" max="13315" width="20.85546875" style="1" bestFit="1" customWidth="1"/>
    <col min="13316" max="13316" width="17.85546875" style="1" customWidth="1"/>
    <col min="13317" max="13317" width="14.85546875" style="1" bestFit="1" customWidth="1"/>
    <col min="13318" max="13318" width="16.5703125" style="1" bestFit="1" customWidth="1"/>
    <col min="13319" max="13319" width="18.85546875" style="1" customWidth="1"/>
    <col min="13320" max="13320" width="20.42578125" style="1" customWidth="1"/>
    <col min="13321" max="13321" width="18.5703125" style="1" customWidth="1"/>
    <col min="13322" max="13323" width="17" style="1" customWidth="1"/>
    <col min="13324" max="13568" width="11.42578125" style="1"/>
    <col min="13569" max="13569" width="19.5703125" style="1" customWidth="1"/>
    <col min="13570" max="13570" width="61.28515625" style="1" bestFit="1" customWidth="1"/>
    <col min="13571" max="13571" width="20.85546875" style="1" bestFit="1" customWidth="1"/>
    <col min="13572" max="13572" width="17.85546875" style="1" customWidth="1"/>
    <col min="13573" max="13573" width="14.85546875" style="1" bestFit="1" customWidth="1"/>
    <col min="13574" max="13574" width="16.5703125" style="1" bestFit="1" customWidth="1"/>
    <col min="13575" max="13575" width="18.85546875" style="1" customWidth="1"/>
    <col min="13576" max="13576" width="20.42578125" style="1" customWidth="1"/>
    <col min="13577" max="13577" width="18.5703125" style="1" customWidth="1"/>
    <col min="13578" max="13579" width="17" style="1" customWidth="1"/>
    <col min="13580" max="13824" width="11.42578125" style="1"/>
    <col min="13825" max="13825" width="19.5703125" style="1" customWidth="1"/>
    <col min="13826" max="13826" width="61.28515625" style="1" bestFit="1" customWidth="1"/>
    <col min="13827" max="13827" width="20.85546875" style="1" bestFit="1" customWidth="1"/>
    <col min="13828" max="13828" width="17.85546875" style="1" customWidth="1"/>
    <col min="13829" max="13829" width="14.85546875" style="1" bestFit="1" customWidth="1"/>
    <col min="13830" max="13830" width="16.5703125" style="1" bestFit="1" customWidth="1"/>
    <col min="13831" max="13831" width="18.85546875" style="1" customWidth="1"/>
    <col min="13832" max="13832" width="20.42578125" style="1" customWidth="1"/>
    <col min="13833" max="13833" width="18.5703125" style="1" customWidth="1"/>
    <col min="13834" max="13835" width="17" style="1" customWidth="1"/>
    <col min="13836" max="14080" width="11.42578125" style="1"/>
    <col min="14081" max="14081" width="19.5703125" style="1" customWidth="1"/>
    <col min="14082" max="14082" width="61.28515625" style="1" bestFit="1" customWidth="1"/>
    <col min="14083" max="14083" width="20.85546875" style="1" bestFit="1" customWidth="1"/>
    <col min="14084" max="14084" width="17.85546875" style="1" customWidth="1"/>
    <col min="14085" max="14085" width="14.85546875" style="1" bestFit="1" customWidth="1"/>
    <col min="14086" max="14086" width="16.5703125" style="1" bestFit="1" customWidth="1"/>
    <col min="14087" max="14087" width="18.85546875" style="1" customWidth="1"/>
    <col min="14088" max="14088" width="20.42578125" style="1" customWidth="1"/>
    <col min="14089" max="14089" width="18.5703125" style="1" customWidth="1"/>
    <col min="14090" max="14091" width="17" style="1" customWidth="1"/>
    <col min="14092" max="14336" width="11.42578125" style="1"/>
    <col min="14337" max="14337" width="19.5703125" style="1" customWidth="1"/>
    <col min="14338" max="14338" width="61.28515625" style="1" bestFit="1" customWidth="1"/>
    <col min="14339" max="14339" width="20.85546875" style="1" bestFit="1" customWidth="1"/>
    <col min="14340" max="14340" width="17.85546875" style="1" customWidth="1"/>
    <col min="14341" max="14341" width="14.85546875" style="1" bestFit="1" customWidth="1"/>
    <col min="14342" max="14342" width="16.5703125" style="1" bestFit="1" customWidth="1"/>
    <col min="14343" max="14343" width="18.85546875" style="1" customWidth="1"/>
    <col min="14344" max="14344" width="20.42578125" style="1" customWidth="1"/>
    <col min="14345" max="14345" width="18.5703125" style="1" customWidth="1"/>
    <col min="14346" max="14347" width="17" style="1" customWidth="1"/>
    <col min="14348" max="14592" width="11.42578125" style="1"/>
    <col min="14593" max="14593" width="19.5703125" style="1" customWidth="1"/>
    <col min="14594" max="14594" width="61.28515625" style="1" bestFit="1" customWidth="1"/>
    <col min="14595" max="14595" width="20.85546875" style="1" bestFit="1" customWidth="1"/>
    <col min="14596" max="14596" width="17.85546875" style="1" customWidth="1"/>
    <col min="14597" max="14597" width="14.85546875" style="1" bestFit="1" customWidth="1"/>
    <col min="14598" max="14598" width="16.5703125" style="1" bestFit="1" customWidth="1"/>
    <col min="14599" max="14599" width="18.85546875" style="1" customWidth="1"/>
    <col min="14600" max="14600" width="20.42578125" style="1" customWidth="1"/>
    <col min="14601" max="14601" width="18.5703125" style="1" customWidth="1"/>
    <col min="14602" max="14603" width="17" style="1" customWidth="1"/>
    <col min="14604" max="14848" width="11.42578125" style="1"/>
    <col min="14849" max="14849" width="19.5703125" style="1" customWidth="1"/>
    <col min="14850" max="14850" width="61.28515625" style="1" bestFit="1" customWidth="1"/>
    <col min="14851" max="14851" width="20.85546875" style="1" bestFit="1" customWidth="1"/>
    <col min="14852" max="14852" width="17.85546875" style="1" customWidth="1"/>
    <col min="14853" max="14853" width="14.85546875" style="1" bestFit="1" customWidth="1"/>
    <col min="14854" max="14854" width="16.5703125" style="1" bestFit="1" customWidth="1"/>
    <col min="14855" max="14855" width="18.85546875" style="1" customWidth="1"/>
    <col min="14856" max="14856" width="20.42578125" style="1" customWidth="1"/>
    <col min="14857" max="14857" width="18.5703125" style="1" customWidth="1"/>
    <col min="14858" max="14859" width="17" style="1" customWidth="1"/>
    <col min="14860" max="15104" width="11.42578125" style="1"/>
    <col min="15105" max="15105" width="19.5703125" style="1" customWidth="1"/>
    <col min="15106" max="15106" width="61.28515625" style="1" bestFit="1" customWidth="1"/>
    <col min="15107" max="15107" width="20.85546875" style="1" bestFit="1" customWidth="1"/>
    <col min="15108" max="15108" width="17.85546875" style="1" customWidth="1"/>
    <col min="15109" max="15109" width="14.85546875" style="1" bestFit="1" customWidth="1"/>
    <col min="15110" max="15110" width="16.5703125" style="1" bestFit="1" customWidth="1"/>
    <col min="15111" max="15111" width="18.85546875" style="1" customWidth="1"/>
    <col min="15112" max="15112" width="20.42578125" style="1" customWidth="1"/>
    <col min="15113" max="15113" width="18.5703125" style="1" customWidth="1"/>
    <col min="15114" max="15115" width="17" style="1" customWidth="1"/>
    <col min="15116" max="15360" width="11.42578125" style="1"/>
    <col min="15361" max="15361" width="19.5703125" style="1" customWidth="1"/>
    <col min="15362" max="15362" width="61.28515625" style="1" bestFit="1" customWidth="1"/>
    <col min="15363" max="15363" width="20.85546875" style="1" bestFit="1" customWidth="1"/>
    <col min="15364" max="15364" width="17.85546875" style="1" customWidth="1"/>
    <col min="15365" max="15365" width="14.85546875" style="1" bestFit="1" customWidth="1"/>
    <col min="15366" max="15366" width="16.5703125" style="1" bestFit="1" customWidth="1"/>
    <col min="15367" max="15367" width="18.85546875" style="1" customWidth="1"/>
    <col min="15368" max="15368" width="20.42578125" style="1" customWidth="1"/>
    <col min="15369" max="15369" width="18.5703125" style="1" customWidth="1"/>
    <col min="15370" max="15371" width="17" style="1" customWidth="1"/>
    <col min="15372" max="15616" width="11.42578125" style="1"/>
    <col min="15617" max="15617" width="19.5703125" style="1" customWidth="1"/>
    <col min="15618" max="15618" width="61.28515625" style="1" bestFit="1" customWidth="1"/>
    <col min="15619" max="15619" width="20.85546875" style="1" bestFit="1" customWidth="1"/>
    <col min="15620" max="15620" width="17.85546875" style="1" customWidth="1"/>
    <col min="15621" max="15621" width="14.85546875" style="1" bestFit="1" customWidth="1"/>
    <col min="15622" max="15622" width="16.5703125" style="1" bestFit="1" customWidth="1"/>
    <col min="15623" max="15623" width="18.85546875" style="1" customWidth="1"/>
    <col min="15624" max="15624" width="20.42578125" style="1" customWidth="1"/>
    <col min="15625" max="15625" width="18.5703125" style="1" customWidth="1"/>
    <col min="15626" max="15627" width="17" style="1" customWidth="1"/>
    <col min="15628" max="15872" width="11.42578125" style="1"/>
    <col min="15873" max="15873" width="19.5703125" style="1" customWidth="1"/>
    <col min="15874" max="15874" width="61.28515625" style="1" bestFit="1" customWidth="1"/>
    <col min="15875" max="15875" width="20.85546875" style="1" bestFit="1" customWidth="1"/>
    <col min="15876" max="15876" width="17.85546875" style="1" customWidth="1"/>
    <col min="15877" max="15877" width="14.85546875" style="1" bestFit="1" customWidth="1"/>
    <col min="15878" max="15878" width="16.5703125" style="1" bestFit="1" customWidth="1"/>
    <col min="15879" max="15879" width="18.85546875" style="1" customWidth="1"/>
    <col min="15880" max="15880" width="20.42578125" style="1" customWidth="1"/>
    <col min="15881" max="15881" width="18.5703125" style="1" customWidth="1"/>
    <col min="15882" max="15883" width="17" style="1" customWidth="1"/>
    <col min="15884" max="16128" width="11.42578125" style="1"/>
    <col min="16129" max="16129" width="19.5703125" style="1" customWidth="1"/>
    <col min="16130" max="16130" width="61.28515625" style="1" bestFit="1" customWidth="1"/>
    <col min="16131" max="16131" width="20.85546875" style="1" bestFit="1" customWidth="1"/>
    <col min="16132" max="16132" width="17.85546875" style="1" customWidth="1"/>
    <col min="16133" max="16133" width="14.85546875" style="1" bestFit="1" customWidth="1"/>
    <col min="16134" max="16134" width="16.5703125" style="1" bestFit="1" customWidth="1"/>
    <col min="16135" max="16135" width="18.85546875" style="1" customWidth="1"/>
    <col min="16136" max="16136" width="20.42578125" style="1" customWidth="1"/>
    <col min="16137" max="16137" width="18.5703125" style="1" customWidth="1"/>
    <col min="16138" max="16139" width="17" style="1" customWidth="1"/>
    <col min="16140" max="16384" width="11.42578125" style="1"/>
  </cols>
  <sheetData>
    <row r="2" spans="1:9" x14ac:dyDescent="0.25">
      <c r="A2" s="55" t="s">
        <v>0</v>
      </c>
      <c r="B2" s="55"/>
      <c r="C2" s="55"/>
      <c r="D2" s="55"/>
    </row>
    <row r="3" spans="1:9" x14ac:dyDescent="0.25">
      <c r="A3" s="55" t="s">
        <v>1</v>
      </c>
      <c r="B3" s="55"/>
      <c r="C3" s="55"/>
      <c r="D3" s="55"/>
    </row>
    <row r="4" spans="1:9" x14ac:dyDescent="0.25">
      <c r="A4" s="55" t="s">
        <v>2</v>
      </c>
      <c r="B4" s="55"/>
      <c r="C4" s="55"/>
      <c r="D4" s="55"/>
    </row>
    <row r="5" spans="1:9" x14ac:dyDescent="0.25">
      <c r="A5" s="53" t="s">
        <v>3</v>
      </c>
      <c r="B5" s="53"/>
      <c r="C5" s="53"/>
      <c r="D5" s="53"/>
    </row>
    <row r="6" spans="1:9" ht="15.75" x14ac:dyDescent="0.25">
      <c r="A6" s="2"/>
      <c r="B6" s="2"/>
      <c r="C6" s="3"/>
      <c r="D6" s="3"/>
      <c r="G6" s="4" t="s">
        <v>4</v>
      </c>
      <c r="H6" s="5" t="s">
        <v>5</v>
      </c>
      <c r="I6" s="6">
        <f>-817041674.64+658045513.75</f>
        <v>-158996160.88999999</v>
      </c>
    </row>
    <row r="7" spans="1:9" x14ac:dyDescent="0.25">
      <c r="A7" s="7"/>
      <c r="B7" s="7"/>
      <c r="C7" s="8"/>
      <c r="D7" s="8"/>
      <c r="G7" s="4" t="s">
        <v>6</v>
      </c>
      <c r="H7" s="5" t="s">
        <v>7</v>
      </c>
      <c r="I7" s="6">
        <f>981512795.23+158996160.89</f>
        <v>1140508956.1199999</v>
      </c>
    </row>
    <row r="8" spans="1:9" x14ac:dyDescent="0.25">
      <c r="A8" s="9" t="s">
        <v>8</v>
      </c>
      <c r="B8" s="10" t="s">
        <v>9</v>
      </c>
      <c r="D8" s="11" t="s">
        <v>10</v>
      </c>
    </row>
    <row r="10" spans="1:9" x14ac:dyDescent="0.25">
      <c r="A10" s="5" t="s">
        <v>11</v>
      </c>
      <c r="B10" s="9" t="s">
        <v>12</v>
      </c>
      <c r="D10" s="12">
        <f>+C12</f>
        <v>33831020</v>
      </c>
    </row>
    <row r="11" spans="1:9" x14ac:dyDescent="0.25">
      <c r="B11" s="5"/>
      <c r="D11" s="12"/>
    </row>
    <row r="12" spans="1:9" x14ac:dyDescent="0.25">
      <c r="A12" s="9" t="s">
        <v>13</v>
      </c>
      <c r="B12" s="9" t="s">
        <v>14</v>
      </c>
      <c r="C12" s="6">
        <f>+C14</f>
        <v>33831020</v>
      </c>
      <c r="D12" s="12"/>
    </row>
    <row r="13" spans="1:9" x14ac:dyDescent="0.25">
      <c r="A13" s="9"/>
      <c r="B13" s="9"/>
      <c r="D13" s="12"/>
    </row>
    <row r="14" spans="1:9" x14ac:dyDescent="0.25">
      <c r="A14" s="9" t="s">
        <v>15</v>
      </c>
      <c r="B14" s="9" t="s">
        <v>16</v>
      </c>
      <c r="C14" s="6">
        <f>SUM(C15:C18)</f>
        <v>33831020</v>
      </c>
      <c r="D14" s="12"/>
    </row>
    <row r="15" spans="1:9" x14ac:dyDescent="0.25">
      <c r="A15" s="9"/>
      <c r="B15" s="9"/>
      <c r="D15" s="12"/>
    </row>
    <row r="16" spans="1:9" x14ac:dyDescent="0.25">
      <c r="A16" s="5" t="s">
        <v>17</v>
      </c>
      <c r="B16" s="5" t="s">
        <v>18</v>
      </c>
      <c r="C16" s="6">
        <v>18036160</v>
      </c>
      <c r="D16" s="12"/>
    </row>
    <row r="17" spans="1:11" x14ac:dyDescent="0.25">
      <c r="A17" s="5" t="s">
        <v>17</v>
      </c>
      <c r="B17" s="5" t="s">
        <v>19</v>
      </c>
      <c r="C17" s="6">
        <v>6249277</v>
      </c>
      <c r="D17" s="12"/>
    </row>
    <row r="18" spans="1:11" x14ac:dyDescent="0.25">
      <c r="A18" s="5" t="s">
        <v>17</v>
      </c>
      <c r="B18" s="5" t="s">
        <v>20</v>
      </c>
      <c r="C18" s="6">
        <v>9545583</v>
      </c>
      <c r="D18" s="12"/>
    </row>
    <row r="19" spans="1:11" x14ac:dyDescent="0.25">
      <c r="A19" s="5"/>
      <c r="B19" s="9"/>
      <c r="D19" s="12"/>
    </row>
    <row r="20" spans="1:11" s="13" customFormat="1" ht="12.75" x14ac:dyDescent="0.2">
      <c r="A20" s="9" t="s">
        <v>21</v>
      </c>
      <c r="B20" s="9" t="s">
        <v>22</v>
      </c>
      <c r="C20" s="12"/>
      <c r="D20" s="12">
        <f>+C22+C23</f>
        <v>23967005</v>
      </c>
    </row>
    <row r="21" spans="1:11" s="13" customFormat="1" ht="12.75" x14ac:dyDescent="0.2">
      <c r="A21" s="9"/>
      <c r="B21" s="9"/>
      <c r="C21" s="12"/>
      <c r="D21" s="12"/>
    </row>
    <row r="22" spans="1:11" s="13" customFormat="1" x14ac:dyDescent="0.25">
      <c r="A22" s="4" t="s">
        <v>23</v>
      </c>
      <c r="B22" s="5" t="s">
        <v>24</v>
      </c>
      <c r="C22" s="6">
        <v>4539699</v>
      </c>
      <c r="D22" s="12"/>
    </row>
    <row r="23" spans="1:11" s="13" customFormat="1" x14ac:dyDescent="0.25">
      <c r="A23" s="4" t="s">
        <v>25</v>
      </c>
      <c r="B23" s="5" t="s">
        <v>26</v>
      </c>
      <c r="C23" s="6">
        <v>19427306</v>
      </c>
      <c r="D23" s="12"/>
      <c r="E23" s="14"/>
    </row>
    <row r="24" spans="1:11" x14ac:dyDescent="0.25">
      <c r="H24" s="6">
        <v>1962750036</v>
      </c>
      <c r="J24" s="6">
        <v>817041674.63999999</v>
      </c>
      <c r="K24" s="1" t="s">
        <v>27</v>
      </c>
    </row>
    <row r="25" spans="1:11" ht="15.75" thickBot="1" x14ac:dyDescent="0.3">
      <c r="B25" s="15" t="s">
        <v>28</v>
      </c>
      <c r="C25" s="16"/>
      <c r="D25" s="17">
        <f>+D20+D10</f>
        <v>57798025</v>
      </c>
      <c r="J25" s="6">
        <f>+D25</f>
        <v>57798025</v>
      </c>
      <c r="K25" s="1" t="s">
        <v>29</v>
      </c>
    </row>
    <row r="26" spans="1:11" ht="15.75" thickTop="1" x14ac:dyDescent="0.25">
      <c r="B26" s="13"/>
      <c r="D26" s="12"/>
      <c r="G26" s="1" t="s">
        <v>30</v>
      </c>
      <c r="H26" s="6">
        <v>825783740.98000002</v>
      </c>
      <c r="J26" s="14">
        <f>SUM(J24:J25)</f>
        <v>874839699.63999999</v>
      </c>
    </row>
    <row r="27" spans="1:11" x14ac:dyDescent="0.25">
      <c r="B27" s="13"/>
      <c r="D27" s="12"/>
    </row>
    <row r="28" spans="1:11" x14ac:dyDescent="0.25">
      <c r="B28" s="13"/>
      <c r="D28" s="12"/>
      <c r="H28" s="18">
        <f>+H26-H24</f>
        <v>-1136966295.02</v>
      </c>
    </row>
    <row r="30" spans="1:11" x14ac:dyDescent="0.25">
      <c r="A30" s="10"/>
      <c r="B30" s="53" t="s">
        <v>31</v>
      </c>
      <c r="C30" s="53"/>
      <c r="D30" s="53"/>
    </row>
    <row r="31" spans="1:11" x14ac:dyDescent="0.25">
      <c r="A31" s="10"/>
      <c r="B31" s="10"/>
      <c r="C31" s="11"/>
      <c r="G31" s="1" t="s">
        <v>32</v>
      </c>
      <c r="H31" s="19">
        <v>1807296536.21</v>
      </c>
    </row>
    <row r="32" spans="1:11" ht="12.75" x14ac:dyDescent="0.2">
      <c r="A32" s="9" t="s">
        <v>8</v>
      </c>
      <c r="B32" s="10" t="s">
        <v>9</v>
      </c>
      <c r="C32" s="11"/>
      <c r="D32" s="11" t="s">
        <v>10</v>
      </c>
    </row>
    <row r="33" spans="1:10" x14ac:dyDescent="0.25">
      <c r="A33" s="1"/>
      <c r="H33" s="14">
        <f>+H31-825783740.98</f>
        <v>981512795.23000002</v>
      </c>
      <c r="J33" s="6"/>
    </row>
    <row r="34" spans="1:10" ht="14.25" customHeight="1" x14ac:dyDescent="0.25">
      <c r="A34" s="9"/>
      <c r="B34" s="9" t="s">
        <v>33</v>
      </c>
      <c r="D34" s="12">
        <f>+C36+C43+C47</f>
        <v>10115350</v>
      </c>
      <c r="H34" s="14"/>
      <c r="J34" s="6"/>
    </row>
    <row r="35" spans="1:10" ht="14.25" customHeight="1" x14ac:dyDescent="0.25">
      <c r="A35" s="9"/>
      <c r="B35" s="9"/>
      <c r="D35" s="12"/>
      <c r="H35" s="14"/>
      <c r="J35" s="6"/>
    </row>
    <row r="36" spans="1:10" x14ac:dyDescent="0.25">
      <c r="A36" s="9"/>
      <c r="B36" s="9" t="s">
        <v>34</v>
      </c>
      <c r="C36" s="12">
        <f>+C37+C40</f>
        <v>3500000</v>
      </c>
      <c r="D36" s="12"/>
      <c r="H36" s="14"/>
      <c r="J36" s="6"/>
    </row>
    <row r="37" spans="1:10" x14ac:dyDescent="0.25">
      <c r="A37" s="5" t="s">
        <v>35</v>
      </c>
      <c r="B37" s="5" t="s">
        <v>36</v>
      </c>
      <c r="C37" s="6">
        <v>3500000</v>
      </c>
      <c r="D37" s="12"/>
      <c r="H37" s="14"/>
      <c r="J37" s="6"/>
    </row>
    <row r="38" spans="1:10" x14ac:dyDescent="0.25">
      <c r="A38" s="5"/>
      <c r="B38" s="20" t="s">
        <v>37</v>
      </c>
      <c r="C38" s="21">
        <v>3500000</v>
      </c>
      <c r="H38" s="14"/>
      <c r="J38" s="6"/>
    </row>
    <row r="39" spans="1:10" x14ac:dyDescent="0.25">
      <c r="A39" s="5"/>
      <c r="B39" s="20"/>
      <c r="H39" s="14"/>
      <c r="J39" s="6"/>
    </row>
    <row r="40" spans="1:10" hidden="1" x14ac:dyDescent="0.25">
      <c r="A40" s="5" t="s">
        <v>38</v>
      </c>
      <c r="B40" s="5" t="s">
        <v>39</v>
      </c>
      <c r="C40" s="6">
        <f>+C41</f>
        <v>0</v>
      </c>
      <c r="H40" s="14"/>
      <c r="J40" s="6"/>
    </row>
    <row r="41" spans="1:10" hidden="1" x14ac:dyDescent="0.25">
      <c r="A41" s="1"/>
      <c r="B41" s="22" t="s">
        <v>40</v>
      </c>
      <c r="C41" s="21"/>
      <c r="H41" s="14"/>
      <c r="J41" s="6"/>
    </row>
    <row r="42" spans="1:10" hidden="1" x14ac:dyDescent="0.25">
      <c r="A42" s="1"/>
      <c r="H42" s="14"/>
      <c r="J42" s="6"/>
    </row>
    <row r="43" spans="1:10" x14ac:dyDescent="0.25">
      <c r="A43" s="13"/>
      <c r="B43" s="13" t="s">
        <v>41</v>
      </c>
      <c r="C43" s="12">
        <f>+C44</f>
        <v>2373600</v>
      </c>
      <c r="H43" s="14"/>
      <c r="J43" s="6"/>
    </row>
    <row r="44" spans="1:10" x14ac:dyDescent="0.25">
      <c r="A44" s="1" t="s">
        <v>42</v>
      </c>
      <c r="B44" s="1" t="s">
        <v>43</v>
      </c>
      <c r="C44" s="6">
        <f>+C45</f>
        <v>2373600</v>
      </c>
      <c r="H44" s="14"/>
      <c r="J44" s="6"/>
    </row>
    <row r="45" spans="1:10" x14ac:dyDescent="0.25">
      <c r="A45" s="1"/>
      <c r="B45" s="22" t="s">
        <v>44</v>
      </c>
      <c r="C45" s="21">
        <f>2373600</f>
        <v>2373600</v>
      </c>
      <c r="H45" s="14"/>
      <c r="J45" s="6"/>
    </row>
    <row r="46" spans="1:10" x14ac:dyDescent="0.25">
      <c r="A46" s="1"/>
      <c r="H46" s="14"/>
      <c r="J46" s="6"/>
    </row>
    <row r="47" spans="1:10" x14ac:dyDescent="0.25">
      <c r="A47" s="13"/>
      <c r="B47" s="13" t="s">
        <v>45</v>
      </c>
      <c r="C47" s="12">
        <f>+C48+C51+C54+C57</f>
        <v>4241750</v>
      </c>
      <c r="H47" s="14"/>
      <c r="J47" s="6"/>
    </row>
    <row r="48" spans="1:10" x14ac:dyDescent="0.25">
      <c r="A48" s="1" t="s">
        <v>46</v>
      </c>
      <c r="B48" s="23" t="s">
        <v>47</v>
      </c>
      <c r="C48" s="6">
        <v>850000</v>
      </c>
      <c r="H48" s="14"/>
      <c r="J48" s="6"/>
    </row>
    <row r="49" spans="1:10" x14ac:dyDescent="0.25">
      <c r="A49" s="1"/>
      <c r="B49" s="20" t="s">
        <v>48</v>
      </c>
      <c r="C49" s="21">
        <f>+C48</f>
        <v>850000</v>
      </c>
      <c r="H49" s="14"/>
      <c r="J49" s="6"/>
    </row>
    <row r="50" spans="1:10" x14ac:dyDescent="0.25">
      <c r="A50" s="1"/>
      <c r="H50" s="14"/>
      <c r="J50" s="6"/>
    </row>
    <row r="51" spans="1:10" x14ac:dyDescent="0.25">
      <c r="A51" s="1" t="s">
        <v>49</v>
      </c>
      <c r="B51" s="23" t="s">
        <v>50</v>
      </c>
      <c r="C51" s="6">
        <f>500000+444250+70000+334250</f>
        <v>1348500</v>
      </c>
      <c r="H51" s="14"/>
      <c r="J51" s="6"/>
    </row>
    <row r="52" spans="1:10" x14ac:dyDescent="0.25">
      <c r="A52" s="1"/>
      <c r="B52" s="20" t="s">
        <v>48</v>
      </c>
      <c r="C52" s="21">
        <f>+C51</f>
        <v>1348500</v>
      </c>
      <c r="H52" s="14"/>
      <c r="J52" s="6"/>
    </row>
    <row r="53" spans="1:10" x14ac:dyDescent="0.25">
      <c r="A53" s="1"/>
      <c r="H53" s="14"/>
      <c r="J53" s="6"/>
    </row>
    <row r="54" spans="1:10" x14ac:dyDescent="0.25">
      <c r="A54" s="1" t="s">
        <v>51</v>
      </c>
      <c r="B54" s="23" t="s">
        <v>52</v>
      </c>
      <c r="C54" s="6">
        <f>100000+234250+765000+284000</f>
        <v>1383250</v>
      </c>
      <c r="H54" s="14"/>
      <c r="J54" s="6"/>
    </row>
    <row r="55" spans="1:10" x14ac:dyDescent="0.25">
      <c r="A55" s="1"/>
      <c r="B55" s="20" t="s">
        <v>48</v>
      </c>
      <c r="C55" s="21">
        <f>+C54</f>
        <v>1383250</v>
      </c>
      <c r="H55" s="14"/>
      <c r="J55" s="6"/>
    </row>
    <row r="56" spans="1:10" x14ac:dyDescent="0.25">
      <c r="A56" s="1"/>
      <c r="H56" s="14"/>
      <c r="J56" s="6"/>
    </row>
    <row r="57" spans="1:10" x14ac:dyDescent="0.25">
      <c r="A57" s="1" t="s">
        <v>53</v>
      </c>
      <c r="B57" s="23" t="s">
        <v>54</v>
      </c>
      <c r="C57" s="6">
        <v>660000</v>
      </c>
      <c r="H57" s="14"/>
      <c r="J57" s="6"/>
    </row>
    <row r="58" spans="1:10" x14ac:dyDescent="0.25">
      <c r="A58" s="1"/>
      <c r="B58" s="20" t="s">
        <v>48</v>
      </c>
      <c r="C58" s="21">
        <f>+C57</f>
        <v>660000</v>
      </c>
      <c r="H58" s="14"/>
      <c r="J58" s="6"/>
    </row>
    <row r="59" spans="1:10" x14ac:dyDescent="0.25">
      <c r="A59" s="1"/>
      <c r="H59" s="14"/>
      <c r="J59" s="6"/>
    </row>
    <row r="60" spans="1:10" x14ac:dyDescent="0.25">
      <c r="A60" s="13"/>
      <c r="B60" s="13" t="s">
        <v>55</v>
      </c>
      <c r="D60" s="12">
        <f>+C62+C66+C74+C78+C70</f>
        <v>3537137</v>
      </c>
      <c r="H60" s="14"/>
      <c r="J60" s="6"/>
    </row>
    <row r="61" spans="1:10" x14ac:dyDescent="0.25">
      <c r="A61" s="13"/>
      <c r="B61" s="13"/>
      <c r="D61" s="12"/>
      <c r="H61" s="14"/>
      <c r="J61" s="6"/>
    </row>
    <row r="62" spans="1:10" x14ac:dyDescent="0.25">
      <c r="A62" s="13"/>
      <c r="B62" s="13" t="s">
        <v>56</v>
      </c>
      <c r="C62" s="12">
        <f>+C63</f>
        <v>500000</v>
      </c>
      <c r="D62" s="24"/>
      <c r="H62" s="14"/>
      <c r="J62" s="6"/>
    </row>
    <row r="63" spans="1:10" x14ac:dyDescent="0.25">
      <c r="A63" s="1" t="s">
        <v>57</v>
      </c>
      <c r="B63" s="1" t="s">
        <v>58</v>
      </c>
      <c r="C63" s="6">
        <v>500000</v>
      </c>
      <c r="D63" s="12"/>
      <c r="H63" s="14"/>
      <c r="J63" s="6"/>
    </row>
    <row r="64" spans="1:10" x14ac:dyDescent="0.25">
      <c r="A64" s="1"/>
      <c r="B64" s="20" t="s">
        <v>48</v>
      </c>
      <c r="C64" s="21">
        <f>+C63</f>
        <v>500000</v>
      </c>
      <c r="D64" s="12"/>
      <c r="H64" s="14"/>
      <c r="J64" s="6"/>
    </row>
    <row r="65" spans="1:10" x14ac:dyDescent="0.25">
      <c r="A65" s="1"/>
      <c r="D65" s="24"/>
      <c r="H65" s="14"/>
      <c r="J65" s="6"/>
    </row>
    <row r="66" spans="1:10" x14ac:dyDescent="0.25">
      <c r="A66" s="13"/>
      <c r="B66" s="13" t="s">
        <v>59</v>
      </c>
      <c r="C66" s="12">
        <f>+C67</f>
        <v>100000</v>
      </c>
      <c r="D66" s="24"/>
      <c r="H66" s="14"/>
      <c r="J66" s="6"/>
    </row>
    <row r="67" spans="1:10" x14ac:dyDescent="0.25">
      <c r="A67" s="1" t="s">
        <v>60</v>
      </c>
      <c r="B67" s="1" t="s">
        <v>61</v>
      </c>
      <c r="C67" s="6">
        <v>100000</v>
      </c>
      <c r="D67" s="24"/>
      <c r="H67" s="14"/>
      <c r="J67" s="6"/>
    </row>
    <row r="68" spans="1:10" x14ac:dyDescent="0.25">
      <c r="A68" s="1"/>
      <c r="B68" s="20" t="s">
        <v>48</v>
      </c>
      <c r="C68" s="21">
        <f>+C67</f>
        <v>100000</v>
      </c>
      <c r="D68" s="24"/>
      <c r="H68" s="14"/>
      <c r="J68" s="6"/>
    </row>
    <row r="69" spans="1:10" x14ac:dyDescent="0.25">
      <c r="A69" s="1"/>
      <c r="B69" s="20"/>
      <c r="C69" s="21"/>
      <c r="D69" s="24"/>
      <c r="H69" s="14"/>
      <c r="J69" s="6"/>
    </row>
    <row r="70" spans="1:10" x14ac:dyDescent="0.25">
      <c r="A70" s="13"/>
      <c r="B70" s="25" t="s">
        <v>62</v>
      </c>
      <c r="C70" s="26">
        <f>+C71</f>
        <v>400000</v>
      </c>
      <c r="D70" s="24"/>
      <c r="H70" s="14"/>
      <c r="J70" s="6"/>
    </row>
    <row r="71" spans="1:10" x14ac:dyDescent="0.25">
      <c r="A71" s="1" t="s">
        <v>63</v>
      </c>
      <c r="B71" s="20" t="s">
        <v>64</v>
      </c>
      <c r="C71" s="21">
        <f>+C72</f>
        <v>400000</v>
      </c>
      <c r="D71" s="24"/>
      <c r="H71" s="14"/>
      <c r="J71" s="6"/>
    </row>
    <row r="72" spans="1:10" x14ac:dyDescent="0.25">
      <c r="A72" s="1"/>
      <c r="B72" s="20" t="s">
        <v>48</v>
      </c>
      <c r="C72" s="21">
        <v>400000</v>
      </c>
      <c r="D72" s="24"/>
      <c r="H72" s="14"/>
      <c r="J72" s="6"/>
    </row>
    <row r="73" spans="1:10" x14ac:dyDescent="0.25">
      <c r="A73" s="1"/>
      <c r="B73" s="20"/>
      <c r="D73" s="24"/>
      <c r="H73" s="14"/>
      <c r="J73" s="6"/>
    </row>
    <row r="74" spans="1:10" x14ac:dyDescent="0.25">
      <c r="A74" s="1"/>
      <c r="B74" s="13" t="s">
        <v>65</v>
      </c>
      <c r="C74" s="12">
        <f>+C75</f>
        <v>2167000</v>
      </c>
      <c r="D74" s="24"/>
      <c r="H74" s="14"/>
      <c r="J74" s="6"/>
    </row>
    <row r="75" spans="1:10" x14ac:dyDescent="0.25">
      <c r="A75" s="1" t="s">
        <v>66</v>
      </c>
      <c r="B75" s="1" t="s">
        <v>67</v>
      </c>
      <c r="C75" s="6">
        <f>820000+517000+600000+230000</f>
        <v>2167000</v>
      </c>
      <c r="D75" s="24"/>
      <c r="H75" s="14"/>
      <c r="J75" s="6"/>
    </row>
    <row r="76" spans="1:10" x14ac:dyDescent="0.25">
      <c r="A76" s="1"/>
      <c r="B76" s="20" t="s">
        <v>48</v>
      </c>
      <c r="C76" s="21">
        <f>+C75</f>
        <v>2167000</v>
      </c>
      <c r="D76" s="24"/>
      <c r="H76" s="14"/>
      <c r="J76" s="6"/>
    </row>
    <row r="77" spans="1:10" x14ac:dyDescent="0.25">
      <c r="A77" s="1"/>
      <c r="D77" s="24"/>
      <c r="H77" s="14"/>
      <c r="J77" s="6"/>
    </row>
    <row r="78" spans="1:10" x14ac:dyDescent="0.25">
      <c r="A78" s="13"/>
      <c r="B78" s="13" t="s">
        <v>68</v>
      </c>
      <c r="C78" s="12">
        <f>+C79</f>
        <v>370137</v>
      </c>
      <c r="D78" s="24"/>
      <c r="H78" s="14"/>
      <c r="J78" s="6"/>
    </row>
    <row r="79" spans="1:10" x14ac:dyDescent="0.25">
      <c r="A79" s="1" t="s">
        <v>69</v>
      </c>
      <c r="B79" s="1" t="s">
        <v>70</v>
      </c>
      <c r="C79" s="6">
        <v>370137</v>
      </c>
      <c r="H79" s="14"/>
      <c r="J79" s="6"/>
    </row>
    <row r="80" spans="1:10" x14ac:dyDescent="0.25">
      <c r="A80" s="1"/>
      <c r="B80" s="20" t="s">
        <v>48</v>
      </c>
      <c r="C80" s="21">
        <f>+C79</f>
        <v>370137</v>
      </c>
      <c r="H80" s="14"/>
      <c r="J80" s="6"/>
    </row>
    <row r="81" spans="1:255" x14ac:dyDescent="0.25">
      <c r="A81" s="6"/>
      <c r="B81" s="6"/>
      <c r="C81" s="27"/>
      <c r="D81" s="27"/>
      <c r="E81" s="5"/>
      <c r="F81" s="4"/>
      <c r="G81" s="5"/>
      <c r="H81" s="4"/>
      <c r="I81" s="5"/>
      <c r="J81" s="6">
        <v>981512795.23000002</v>
      </c>
      <c r="K81" s="5"/>
      <c r="L81" s="4"/>
      <c r="M81" s="5"/>
      <c r="N81" s="4"/>
      <c r="O81" s="5"/>
      <c r="P81" s="4"/>
      <c r="Q81" s="5"/>
      <c r="R81" s="4"/>
      <c r="S81" s="5"/>
      <c r="T81" s="4"/>
      <c r="U81" s="5"/>
      <c r="V81" s="4"/>
      <c r="W81" s="5"/>
      <c r="X81" s="4"/>
      <c r="Y81" s="5"/>
      <c r="Z81" s="4"/>
      <c r="AA81" s="5"/>
      <c r="AB81" s="4"/>
      <c r="AC81" s="5"/>
      <c r="AD81" s="4"/>
      <c r="AE81" s="5"/>
      <c r="AF81" s="4"/>
      <c r="AG81" s="5"/>
      <c r="AH81" s="4"/>
      <c r="AI81" s="5"/>
      <c r="AJ81" s="4"/>
      <c r="AK81" s="5"/>
      <c r="AL81" s="4"/>
      <c r="AM81" s="5"/>
      <c r="AN81" s="4"/>
      <c r="AO81" s="5"/>
      <c r="AP81" s="4"/>
      <c r="AQ81" s="5"/>
      <c r="AR81" s="4"/>
      <c r="AS81" s="5"/>
      <c r="AT81" s="4"/>
      <c r="AU81" s="5"/>
      <c r="AV81" s="4"/>
      <c r="AW81" s="5"/>
      <c r="AX81" s="4"/>
      <c r="AY81" s="5"/>
      <c r="AZ81" s="4"/>
      <c r="BA81" s="5"/>
      <c r="BB81" s="4"/>
      <c r="BC81" s="5"/>
      <c r="BD81" s="4"/>
      <c r="BE81" s="5"/>
      <c r="BF81" s="4"/>
      <c r="BG81" s="5"/>
      <c r="BH81" s="4"/>
      <c r="BI81" s="5"/>
      <c r="BJ81" s="4"/>
      <c r="BK81" s="5"/>
      <c r="BL81" s="4"/>
      <c r="BM81" s="5"/>
      <c r="BN81" s="4"/>
      <c r="BO81" s="5"/>
      <c r="BP81" s="4"/>
      <c r="BQ81" s="5"/>
      <c r="BR81" s="4"/>
      <c r="BS81" s="5"/>
      <c r="BT81" s="4"/>
      <c r="BU81" s="5"/>
      <c r="BV81" s="4"/>
      <c r="BW81" s="5"/>
      <c r="BX81" s="4"/>
      <c r="BY81" s="5"/>
      <c r="BZ81" s="4"/>
      <c r="CA81" s="5"/>
      <c r="CB81" s="4"/>
      <c r="CC81" s="5"/>
      <c r="CD81" s="4"/>
      <c r="CE81" s="5"/>
      <c r="CF81" s="4"/>
      <c r="CG81" s="5"/>
      <c r="CH81" s="4"/>
      <c r="CI81" s="5"/>
      <c r="CJ81" s="4"/>
      <c r="CK81" s="5"/>
      <c r="CL81" s="4"/>
      <c r="CM81" s="5"/>
      <c r="CN81" s="4"/>
      <c r="CO81" s="5"/>
      <c r="CP81" s="4"/>
      <c r="CQ81" s="5"/>
      <c r="CR81" s="4"/>
      <c r="CS81" s="5"/>
      <c r="CT81" s="4"/>
      <c r="CU81" s="5"/>
      <c r="CV81" s="4"/>
      <c r="CW81" s="5"/>
      <c r="CX81" s="4"/>
      <c r="CY81" s="5"/>
      <c r="CZ81" s="4"/>
      <c r="DA81" s="5"/>
      <c r="DB81" s="4"/>
      <c r="DC81" s="5"/>
      <c r="DD81" s="4"/>
      <c r="DE81" s="5"/>
      <c r="DF81" s="4"/>
      <c r="DG81" s="5"/>
      <c r="DH81" s="4"/>
      <c r="DI81" s="5"/>
      <c r="DJ81" s="4"/>
      <c r="DK81" s="5"/>
      <c r="DL81" s="4"/>
      <c r="DM81" s="5"/>
      <c r="DN81" s="4"/>
      <c r="DO81" s="5"/>
      <c r="DP81" s="4"/>
      <c r="DQ81" s="5"/>
      <c r="DR81" s="4"/>
      <c r="DS81" s="5"/>
      <c r="DT81" s="4"/>
      <c r="DU81" s="5"/>
      <c r="DV81" s="4"/>
      <c r="DW81" s="5"/>
      <c r="DX81" s="4"/>
      <c r="DY81" s="5"/>
      <c r="DZ81" s="4"/>
      <c r="EA81" s="5"/>
      <c r="EB81" s="4"/>
      <c r="EC81" s="5"/>
      <c r="ED81" s="4"/>
      <c r="EE81" s="5"/>
      <c r="EF81" s="4"/>
      <c r="EG81" s="5"/>
      <c r="EH81" s="4"/>
      <c r="EI81" s="5"/>
      <c r="EJ81" s="4"/>
      <c r="EK81" s="5"/>
      <c r="EL81" s="4"/>
      <c r="EM81" s="5"/>
      <c r="EN81" s="4"/>
      <c r="EO81" s="5"/>
      <c r="EP81" s="4"/>
      <c r="EQ81" s="5"/>
      <c r="ER81" s="4"/>
      <c r="ES81" s="5"/>
      <c r="ET81" s="4"/>
      <c r="EU81" s="5"/>
      <c r="EV81" s="4"/>
      <c r="EW81" s="5"/>
      <c r="EX81" s="4"/>
      <c r="EY81" s="5"/>
      <c r="EZ81" s="4"/>
      <c r="FA81" s="5"/>
      <c r="FB81" s="4"/>
      <c r="FC81" s="5"/>
      <c r="FD81" s="4"/>
      <c r="FE81" s="5"/>
      <c r="FF81" s="4"/>
      <c r="FG81" s="5"/>
      <c r="FH81" s="4"/>
      <c r="FI81" s="5"/>
      <c r="FJ81" s="4"/>
      <c r="FK81" s="5"/>
      <c r="FL81" s="4"/>
      <c r="FM81" s="5"/>
      <c r="FN81" s="4"/>
      <c r="FO81" s="5"/>
      <c r="FP81" s="4"/>
      <c r="FQ81" s="5"/>
      <c r="FR81" s="4"/>
      <c r="FS81" s="5"/>
      <c r="FT81" s="4"/>
      <c r="FU81" s="5"/>
      <c r="FV81" s="4"/>
      <c r="FW81" s="5"/>
      <c r="FX81" s="4"/>
      <c r="FY81" s="5"/>
      <c r="FZ81" s="4"/>
      <c r="GA81" s="5"/>
      <c r="GB81" s="4"/>
      <c r="GC81" s="5"/>
      <c r="GD81" s="4"/>
      <c r="GE81" s="5"/>
      <c r="GF81" s="4"/>
      <c r="GG81" s="5"/>
      <c r="GH81" s="4"/>
      <c r="GI81" s="5"/>
      <c r="GJ81" s="4"/>
      <c r="GK81" s="5"/>
      <c r="GL81" s="4"/>
      <c r="GM81" s="5"/>
      <c r="GN81" s="4"/>
      <c r="GO81" s="5"/>
      <c r="GP81" s="4"/>
      <c r="GQ81" s="5"/>
      <c r="GR81" s="4"/>
      <c r="GS81" s="5"/>
      <c r="GT81" s="4"/>
      <c r="GU81" s="5"/>
      <c r="GV81" s="4"/>
      <c r="GW81" s="5"/>
      <c r="GX81" s="4"/>
      <c r="GY81" s="5"/>
      <c r="GZ81" s="4"/>
      <c r="HA81" s="5"/>
      <c r="HB81" s="4"/>
      <c r="HC81" s="5"/>
      <c r="HD81" s="4"/>
      <c r="HE81" s="5"/>
      <c r="HF81" s="4"/>
      <c r="HG81" s="5"/>
      <c r="HH81" s="4"/>
      <c r="HI81" s="5"/>
      <c r="HJ81" s="4"/>
      <c r="HK81" s="5"/>
      <c r="HL81" s="4"/>
      <c r="HM81" s="5"/>
      <c r="HN81" s="4"/>
      <c r="HO81" s="5"/>
      <c r="HP81" s="4"/>
      <c r="HQ81" s="5"/>
      <c r="HR81" s="4"/>
      <c r="HS81" s="5"/>
      <c r="HT81" s="4"/>
      <c r="HU81" s="5"/>
      <c r="HV81" s="4"/>
      <c r="HW81" s="5"/>
      <c r="HX81" s="4"/>
      <c r="HY81" s="5"/>
      <c r="HZ81" s="4"/>
      <c r="IA81" s="5"/>
      <c r="IB81" s="4"/>
      <c r="IC81" s="5"/>
      <c r="ID81" s="4"/>
      <c r="IE81" s="5"/>
      <c r="IF81" s="4"/>
      <c r="IG81" s="5"/>
      <c r="IH81" s="4"/>
      <c r="II81" s="5"/>
      <c r="IJ81" s="4"/>
      <c r="IK81" s="5"/>
      <c r="IL81" s="4"/>
      <c r="IM81" s="5"/>
      <c r="IN81" s="4"/>
      <c r="IO81" s="5"/>
      <c r="IP81" s="4"/>
      <c r="IQ81" s="5"/>
      <c r="IR81" s="4"/>
      <c r="IS81" s="5"/>
      <c r="IT81" s="4"/>
      <c r="IU81" s="5"/>
    </row>
    <row r="82" spans="1:255" ht="12.75" x14ac:dyDescent="0.2">
      <c r="A82" s="9">
        <v>5</v>
      </c>
      <c r="B82" s="9" t="s">
        <v>71</v>
      </c>
      <c r="C82" s="12"/>
      <c r="D82" s="12">
        <f>+C84+C94</f>
        <v>44145538</v>
      </c>
      <c r="J82" s="14">
        <f>SUM(J81:J81)</f>
        <v>981512795.23000002</v>
      </c>
    </row>
    <row r="83" spans="1:255" ht="12.75" x14ac:dyDescent="0.2">
      <c r="A83" s="9"/>
      <c r="B83" s="9"/>
      <c r="C83" s="12"/>
      <c r="D83" s="12"/>
      <c r="J83" s="14"/>
    </row>
    <row r="84" spans="1:255" ht="12.75" x14ac:dyDescent="0.2">
      <c r="A84" s="9">
        <v>5.01</v>
      </c>
      <c r="B84" s="9" t="s">
        <v>72</v>
      </c>
      <c r="C84" s="12">
        <f>+C85+C88+C91</f>
        <v>6220000</v>
      </c>
      <c r="D84" s="12"/>
      <c r="J84" s="14"/>
    </row>
    <row r="85" spans="1:255" x14ac:dyDescent="0.25">
      <c r="A85" s="5" t="s">
        <v>73</v>
      </c>
      <c r="B85" s="5" t="s">
        <v>74</v>
      </c>
      <c r="C85" s="6">
        <f>+C86</f>
        <v>1230000</v>
      </c>
      <c r="D85" s="12"/>
      <c r="J85" s="14"/>
    </row>
    <row r="86" spans="1:255" ht="12.75" x14ac:dyDescent="0.2">
      <c r="A86" s="5"/>
      <c r="B86" s="22" t="s">
        <v>40</v>
      </c>
      <c r="C86" s="21">
        <v>1230000</v>
      </c>
      <c r="D86" s="12"/>
      <c r="J86" s="14"/>
    </row>
    <row r="87" spans="1:255" x14ac:dyDescent="0.25">
      <c r="A87" s="5"/>
      <c r="B87" s="5"/>
      <c r="D87" s="12"/>
      <c r="J87" s="14"/>
    </row>
    <row r="88" spans="1:255" x14ac:dyDescent="0.25">
      <c r="A88" s="5" t="s">
        <v>75</v>
      </c>
      <c r="B88" s="5" t="s">
        <v>76</v>
      </c>
      <c r="C88" s="6">
        <f>+C89</f>
        <v>3990000</v>
      </c>
      <c r="D88" s="12"/>
      <c r="J88" s="14"/>
    </row>
    <row r="89" spans="1:255" ht="12.75" x14ac:dyDescent="0.2">
      <c r="A89" s="5"/>
      <c r="B89" s="22" t="s">
        <v>40</v>
      </c>
      <c r="C89" s="21">
        <v>3990000</v>
      </c>
      <c r="D89" s="12"/>
      <c r="J89" s="14"/>
    </row>
    <row r="90" spans="1:255" ht="12.75" x14ac:dyDescent="0.2">
      <c r="A90" s="9"/>
      <c r="B90" s="9"/>
      <c r="C90" s="12"/>
      <c r="D90" s="12"/>
      <c r="J90" s="14"/>
    </row>
    <row r="91" spans="1:255" x14ac:dyDescent="0.25">
      <c r="A91" s="5" t="s">
        <v>77</v>
      </c>
      <c r="B91" s="5" t="s">
        <v>78</v>
      </c>
      <c r="C91" s="6">
        <f>+C92</f>
        <v>1000000</v>
      </c>
      <c r="D91" s="12"/>
      <c r="J91" s="14"/>
    </row>
    <row r="92" spans="1:255" ht="12.75" x14ac:dyDescent="0.2">
      <c r="A92" s="9"/>
      <c r="B92" s="22" t="s">
        <v>40</v>
      </c>
      <c r="C92" s="21">
        <v>1000000</v>
      </c>
      <c r="D92" s="12"/>
      <c r="J92" s="14"/>
    </row>
    <row r="93" spans="1:255" x14ac:dyDescent="0.25">
      <c r="A93" s="9"/>
      <c r="B93" s="9"/>
    </row>
    <row r="94" spans="1:255" ht="12.75" x14ac:dyDescent="0.2">
      <c r="A94" s="9">
        <v>5.0199999999999996</v>
      </c>
      <c r="B94" s="9" t="s">
        <v>79</v>
      </c>
      <c r="C94" s="12">
        <f>+C95</f>
        <v>37925538</v>
      </c>
      <c r="D94" s="12"/>
      <c r="G94" s="18">
        <v>37925538</v>
      </c>
    </row>
    <row r="95" spans="1:255" x14ac:dyDescent="0.25">
      <c r="A95" s="5" t="s">
        <v>80</v>
      </c>
      <c r="B95" s="5" t="s">
        <v>81</v>
      </c>
      <c r="C95" s="24">
        <f>SUM(C96:C98)</f>
        <v>37925538</v>
      </c>
      <c r="F95" s="1">
        <v>0.35</v>
      </c>
      <c r="G95" s="18">
        <f>+G94*F95</f>
        <v>13273938.299999999</v>
      </c>
    </row>
    <row r="96" spans="1:255" x14ac:dyDescent="0.25">
      <c r="A96" s="5"/>
      <c r="B96" s="20" t="s">
        <v>40</v>
      </c>
      <c r="C96" s="18">
        <v>13273938.299999999</v>
      </c>
      <c r="F96" s="1">
        <v>0.4</v>
      </c>
      <c r="G96" s="18">
        <f>+G94*F96</f>
        <v>15170215.200000001</v>
      </c>
    </row>
    <row r="97" spans="1:12" x14ac:dyDescent="0.25">
      <c r="A97" s="5"/>
      <c r="B97" s="20" t="s">
        <v>37</v>
      </c>
      <c r="C97" s="18">
        <v>15170215.200000001</v>
      </c>
      <c r="F97" s="1">
        <v>0.25</v>
      </c>
      <c r="G97" s="18">
        <f>+G94*F97</f>
        <v>9481384.5</v>
      </c>
      <c r="I97" s="10"/>
      <c r="J97" s="53"/>
      <c r="K97" s="53"/>
      <c r="L97" s="53"/>
    </row>
    <row r="98" spans="1:12" x14ac:dyDescent="0.25">
      <c r="A98" s="5"/>
      <c r="B98" s="20" t="s">
        <v>48</v>
      </c>
      <c r="C98" s="18">
        <v>9481384.5</v>
      </c>
      <c r="G98" s="18">
        <f>SUM(G95:G97)</f>
        <v>37925538</v>
      </c>
      <c r="I98" s="10"/>
      <c r="J98" s="10"/>
      <c r="K98" s="11"/>
      <c r="L98" s="6"/>
    </row>
    <row r="99" spans="1:12" ht="12.75" x14ac:dyDescent="0.2">
      <c r="B99" s="5"/>
      <c r="C99" s="27"/>
      <c r="D99" s="27"/>
      <c r="G99" s="18">
        <f>+D100-D25</f>
        <v>0</v>
      </c>
      <c r="I99" s="9"/>
      <c r="J99" s="10"/>
      <c r="K99" s="11"/>
      <c r="L99" s="11"/>
    </row>
    <row r="100" spans="1:12" ht="15.75" thickBot="1" x14ac:dyDescent="0.3">
      <c r="B100" s="28" t="s">
        <v>82</v>
      </c>
      <c r="C100" s="16"/>
      <c r="D100" s="17">
        <f>SUM(D34:D98)</f>
        <v>57798025</v>
      </c>
      <c r="E100" s="14">
        <f>+D100-D25</f>
        <v>0</v>
      </c>
      <c r="K100" s="6"/>
      <c r="L100" s="6"/>
    </row>
    <row r="101" spans="1:12" ht="15.75" thickTop="1" x14ac:dyDescent="0.25">
      <c r="G101" s="1">
        <v>55648656.311499953</v>
      </c>
      <c r="I101" s="6"/>
      <c r="J101" s="6"/>
      <c r="K101" s="27"/>
      <c r="L101" s="27"/>
    </row>
    <row r="102" spans="1:12" x14ac:dyDescent="0.25">
      <c r="D102" s="24"/>
      <c r="G102" s="1">
        <v>63598464.355999947</v>
      </c>
      <c r="I102" s="6"/>
      <c r="J102" s="29"/>
      <c r="K102" s="6"/>
      <c r="L102" s="6"/>
    </row>
    <row r="103" spans="1:12" x14ac:dyDescent="0.25">
      <c r="G103" s="1">
        <v>39749040.222499967</v>
      </c>
      <c r="I103" s="9"/>
      <c r="J103" s="9"/>
      <c r="K103" s="12"/>
      <c r="L103" s="12"/>
    </row>
    <row r="104" spans="1:12" x14ac:dyDescent="0.25">
      <c r="I104" s="9"/>
      <c r="J104" s="9"/>
      <c r="K104" s="6"/>
      <c r="L104" s="6"/>
    </row>
    <row r="105" spans="1:12" x14ac:dyDescent="0.25">
      <c r="I105" s="9"/>
      <c r="J105" s="9"/>
      <c r="K105" s="12"/>
      <c r="L105" s="12"/>
    </row>
    <row r="106" spans="1:12" x14ac:dyDescent="0.25">
      <c r="I106" s="5"/>
      <c r="J106" s="5"/>
      <c r="K106" s="6"/>
      <c r="L106" s="6"/>
    </row>
    <row r="107" spans="1:12" x14ac:dyDescent="0.25">
      <c r="A107" s="53" t="s">
        <v>83</v>
      </c>
      <c r="B107" s="53"/>
      <c r="C107" s="53"/>
      <c r="D107" s="53"/>
      <c r="I107" s="5"/>
      <c r="J107" s="20"/>
      <c r="K107" s="30"/>
      <c r="L107" s="6"/>
    </row>
    <row r="108" spans="1:12" ht="15.75" x14ac:dyDescent="0.25">
      <c r="A108" s="2"/>
      <c r="B108" s="2"/>
      <c r="C108" s="3"/>
      <c r="D108" s="3"/>
      <c r="I108" s="5"/>
      <c r="J108" s="20"/>
      <c r="K108" s="30"/>
      <c r="L108" s="6"/>
    </row>
    <row r="109" spans="1:12" x14ac:dyDescent="0.25">
      <c r="A109" s="7"/>
      <c r="B109" s="7"/>
      <c r="C109" s="8"/>
      <c r="D109" s="8"/>
      <c r="I109" s="5"/>
      <c r="J109" s="20"/>
      <c r="K109" s="30"/>
      <c r="L109" s="6"/>
    </row>
    <row r="110" spans="1:12" x14ac:dyDescent="0.25">
      <c r="A110" s="9" t="s">
        <v>8</v>
      </c>
      <c r="B110" s="10" t="s">
        <v>9</v>
      </c>
      <c r="D110" s="11" t="s">
        <v>10</v>
      </c>
      <c r="I110" s="4"/>
      <c r="J110" s="5"/>
      <c r="K110" s="27"/>
      <c r="L110" s="27"/>
    </row>
    <row r="111" spans="1:12" ht="15.75" thickBot="1" x14ac:dyDescent="0.3">
      <c r="I111" s="4"/>
      <c r="J111" s="28"/>
      <c r="K111" s="16"/>
      <c r="L111" s="17"/>
    </row>
    <row r="112" spans="1:12" ht="13.5" thickTop="1" x14ac:dyDescent="0.2">
      <c r="A112" s="9" t="s">
        <v>84</v>
      </c>
      <c r="B112" s="9" t="s">
        <v>85</v>
      </c>
      <c r="C112" s="12"/>
      <c r="D112" s="12">
        <f>+C114</f>
        <v>121335000</v>
      </c>
    </row>
    <row r="113" spans="1:7" ht="12.75" x14ac:dyDescent="0.2">
      <c r="A113" s="9"/>
      <c r="B113" s="9"/>
      <c r="C113" s="12"/>
      <c r="D113" s="12"/>
    </row>
    <row r="114" spans="1:7" ht="12.75" x14ac:dyDescent="0.2">
      <c r="A114" s="9" t="s">
        <v>86</v>
      </c>
      <c r="B114" s="9" t="s">
        <v>87</v>
      </c>
      <c r="C114" s="12">
        <f>SUM(C116:C117)</f>
        <v>121335000</v>
      </c>
      <c r="D114" s="12"/>
    </row>
    <row r="115" spans="1:7" ht="12.75" x14ac:dyDescent="0.2">
      <c r="A115" s="9"/>
      <c r="B115" s="9"/>
      <c r="C115" s="12"/>
      <c r="D115" s="12"/>
    </row>
    <row r="116" spans="1:7" x14ac:dyDescent="0.25">
      <c r="A116" s="4" t="s">
        <v>88</v>
      </c>
      <c r="B116" s="5" t="s">
        <v>89</v>
      </c>
      <c r="C116" s="6">
        <v>121335000</v>
      </c>
      <c r="D116" s="12"/>
      <c r="G116" s="18">
        <f>+D100-D121</f>
        <v>-63536975</v>
      </c>
    </row>
    <row r="117" spans="1:7" x14ac:dyDescent="0.25">
      <c r="B117" s="5"/>
      <c r="D117" s="12"/>
    </row>
    <row r="118" spans="1:7" x14ac:dyDescent="0.25">
      <c r="B118" s="5"/>
      <c r="D118" s="12"/>
    </row>
    <row r="119" spans="1:7" x14ac:dyDescent="0.25">
      <c r="A119" s="31"/>
      <c r="B119" s="32"/>
      <c r="D119" s="12"/>
    </row>
    <row r="121" spans="1:7" ht="15.75" thickBot="1" x14ac:dyDescent="0.3">
      <c r="B121" s="28" t="s">
        <v>90</v>
      </c>
      <c r="C121" s="16"/>
      <c r="D121" s="17">
        <f>+D112</f>
        <v>121335000</v>
      </c>
    </row>
    <row r="122" spans="1:7" ht="15.75" thickTop="1" x14ac:dyDescent="0.25">
      <c r="B122" s="13"/>
      <c r="D122" s="12"/>
    </row>
    <row r="123" spans="1:7" x14ac:dyDescent="0.25">
      <c r="B123" s="13"/>
      <c r="D123" s="12"/>
    </row>
    <row r="124" spans="1:7" x14ac:dyDescent="0.25">
      <c r="B124" s="13"/>
      <c r="D124" s="12"/>
    </row>
    <row r="127" spans="1:7" x14ac:dyDescent="0.25">
      <c r="A127" s="54"/>
      <c r="B127" s="54"/>
      <c r="C127" s="54"/>
    </row>
    <row r="128" spans="1:7" x14ac:dyDescent="0.25">
      <c r="A128" s="10"/>
      <c r="B128" s="53" t="s">
        <v>91</v>
      </c>
      <c r="C128" s="53"/>
      <c r="D128" s="53"/>
    </row>
    <row r="129" spans="1:8" x14ac:dyDescent="0.25">
      <c r="A129" s="10"/>
      <c r="B129" s="10"/>
      <c r="C129" s="11"/>
      <c r="F129" s="23" t="s">
        <v>92</v>
      </c>
      <c r="G129" s="1">
        <v>0.35</v>
      </c>
      <c r="H129" s="18">
        <f>+C136+C146+C151+C156+C162+C167+C173+C178+C183+C188</f>
        <v>42143150.000000007</v>
      </c>
    </row>
    <row r="130" spans="1:8" ht="12.75" x14ac:dyDescent="0.2">
      <c r="A130" s="9" t="s">
        <v>8</v>
      </c>
      <c r="B130" s="10" t="s">
        <v>9</v>
      </c>
      <c r="C130" s="11"/>
      <c r="D130" s="11" t="s">
        <v>10</v>
      </c>
      <c r="F130" s="23" t="s">
        <v>93</v>
      </c>
      <c r="G130" s="1">
        <v>0.4</v>
      </c>
      <c r="H130" s="18">
        <f>+C137+C147+C152+C157+C163+C168+C174+C179+C184+C189</f>
        <v>48163600.000000007</v>
      </c>
    </row>
    <row r="131" spans="1:8" x14ac:dyDescent="0.25">
      <c r="A131" s="1"/>
      <c r="F131" s="23" t="s">
        <v>94</v>
      </c>
      <c r="G131" s="1">
        <v>0.25</v>
      </c>
      <c r="H131" s="18">
        <f>+C138+C142+C148+C153+C158+C164+C169+C175+C180+C185+C190</f>
        <v>31028249.999999996</v>
      </c>
    </row>
    <row r="132" spans="1:8" ht="12.75" x14ac:dyDescent="0.2">
      <c r="A132" s="9">
        <v>0</v>
      </c>
      <c r="B132" s="9" t="s">
        <v>95</v>
      </c>
      <c r="C132" s="12"/>
      <c r="D132" s="12">
        <f>SUM(D134:D190)</f>
        <v>121335000</v>
      </c>
    </row>
    <row r="133" spans="1:8" x14ac:dyDescent="0.25">
      <c r="A133" s="5"/>
    </row>
    <row r="134" spans="1:8" ht="12.75" x14ac:dyDescent="0.2">
      <c r="A134" s="5"/>
      <c r="B134" s="9" t="s">
        <v>96</v>
      </c>
      <c r="C134" s="12"/>
      <c r="D134" s="12">
        <f>+C135</f>
        <v>54961940.229463555</v>
      </c>
    </row>
    <row r="135" spans="1:8" ht="12.75" x14ac:dyDescent="0.2">
      <c r="A135" s="5" t="s">
        <v>97</v>
      </c>
      <c r="B135" s="5" t="s">
        <v>98</v>
      </c>
      <c r="C135" s="12">
        <v>54961940.229463555</v>
      </c>
      <c r="D135" s="12"/>
    </row>
    <row r="136" spans="1:8" ht="12.75" x14ac:dyDescent="0.2">
      <c r="A136" s="5"/>
      <c r="B136" s="20" t="s">
        <v>40</v>
      </c>
      <c r="C136" s="30">
        <f>+$C$135*G129</f>
        <v>19236679.080312245</v>
      </c>
      <c r="D136" s="12"/>
    </row>
    <row r="137" spans="1:8" ht="12.75" x14ac:dyDescent="0.2">
      <c r="A137" s="5"/>
      <c r="B137" s="20" t="s">
        <v>37</v>
      </c>
      <c r="C137" s="30">
        <f>+$C$135*G130</f>
        <v>21984776.091785423</v>
      </c>
      <c r="D137" s="12"/>
    </row>
    <row r="138" spans="1:8" ht="12" customHeight="1" x14ac:dyDescent="0.2">
      <c r="A138" s="5"/>
      <c r="B138" s="20" t="s">
        <v>48</v>
      </c>
      <c r="C138" s="30">
        <f>+$C$135*G131</f>
        <v>13740485.057365889</v>
      </c>
      <c r="D138" s="12"/>
    </row>
    <row r="139" spans="1:8" ht="12" customHeight="1" x14ac:dyDescent="0.2">
      <c r="A139" s="5"/>
      <c r="B139" s="20"/>
      <c r="C139" s="30"/>
      <c r="D139" s="12"/>
    </row>
    <row r="140" spans="1:8" ht="12" customHeight="1" x14ac:dyDescent="0.2">
      <c r="A140" s="5"/>
      <c r="B140" s="9" t="s">
        <v>99</v>
      </c>
      <c r="C140" s="30"/>
      <c r="D140" s="12">
        <f>+C141</f>
        <v>926000</v>
      </c>
    </row>
    <row r="141" spans="1:8" ht="12" customHeight="1" x14ac:dyDescent="0.2">
      <c r="A141" s="5" t="s">
        <v>100</v>
      </c>
      <c r="B141" s="5" t="s">
        <v>101</v>
      </c>
      <c r="C141" s="12">
        <v>926000</v>
      </c>
      <c r="D141" s="12"/>
    </row>
    <row r="142" spans="1:8" ht="12" customHeight="1" x14ac:dyDescent="0.2">
      <c r="A142" s="5"/>
      <c r="B142" s="20" t="s">
        <v>48</v>
      </c>
      <c r="C142" s="33">
        <v>926000</v>
      </c>
      <c r="D142" s="12"/>
    </row>
    <row r="143" spans="1:8" ht="12" customHeight="1" x14ac:dyDescent="0.2">
      <c r="A143" s="5"/>
      <c r="B143" s="20"/>
      <c r="C143" s="30"/>
      <c r="D143" s="12"/>
    </row>
    <row r="144" spans="1:8" ht="12" customHeight="1" x14ac:dyDescent="0.2">
      <c r="A144" s="9"/>
      <c r="B144" s="9" t="s">
        <v>102</v>
      </c>
      <c r="C144" s="30"/>
      <c r="D144" s="12">
        <f>+C145+C150+C155</f>
        <v>41773821.23521819</v>
      </c>
    </row>
    <row r="145" spans="1:4" ht="12" customHeight="1" x14ac:dyDescent="0.25">
      <c r="A145" s="5" t="s">
        <v>103</v>
      </c>
      <c r="B145" s="5" t="s">
        <v>104</v>
      </c>
      <c r="C145" s="6">
        <v>17039226.320677444</v>
      </c>
      <c r="D145" s="12"/>
    </row>
    <row r="146" spans="1:4" ht="12" customHeight="1" x14ac:dyDescent="0.25">
      <c r="A146" s="5"/>
      <c r="B146" s="20" t="s">
        <v>40</v>
      </c>
      <c r="C146" s="30">
        <f>+$C$145*G129</f>
        <v>5963729.2122371048</v>
      </c>
    </row>
    <row r="147" spans="1:4" ht="12" customHeight="1" x14ac:dyDescent="0.25">
      <c r="A147" s="5"/>
      <c r="B147" s="20" t="s">
        <v>37</v>
      </c>
      <c r="C147" s="30">
        <f>+$C$145*G130</f>
        <v>6815690.5282709785</v>
      </c>
    </row>
    <row r="148" spans="1:4" ht="12" customHeight="1" x14ac:dyDescent="0.25">
      <c r="A148" s="5"/>
      <c r="B148" s="20" t="s">
        <v>48</v>
      </c>
      <c r="C148" s="30">
        <f>+$C$145*G131</f>
        <v>4259806.5801693611</v>
      </c>
    </row>
    <row r="149" spans="1:4" ht="12" customHeight="1" x14ac:dyDescent="0.25">
      <c r="A149" s="5"/>
      <c r="B149" s="20"/>
      <c r="C149" s="30"/>
    </row>
    <row r="150" spans="1:4" ht="12" customHeight="1" x14ac:dyDescent="0.25">
      <c r="A150" s="5" t="s">
        <v>105</v>
      </c>
      <c r="B150" s="5" t="s">
        <v>106</v>
      </c>
      <c r="C150" s="6">
        <v>19382460.433645643</v>
      </c>
    </row>
    <row r="151" spans="1:4" ht="12" customHeight="1" x14ac:dyDescent="0.25">
      <c r="A151" s="5"/>
      <c r="B151" s="20" t="s">
        <v>40</v>
      </c>
      <c r="C151" s="30">
        <f>+$C$150*G129</f>
        <v>6783861.1517759748</v>
      </c>
    </row>
    <row r="152" spans="1:4" ht="12" customHeight="1" x14ac:dyDescent="0.25">
      <c r="A152" s="5"/>
      <c r="B152" s="20" t="s">
        <v>37</v>
      </c>
      <c r="C152" s="30">
        <f>+$C$150*G130</f>
        <v>7752984.1734582577</v>
      </c>
    </row>
    <row r="153" spans="1:4" ht="12" customHeight="1" x14ac:dyDescent="0.25">
      <c r="A153" s="5"/>
      <c r="B153" s="20" t="s">
        <v>48</v>
      </c>
      <c r="C153" s="30">
        <f>+$C$150*G131</f>
        <v>4845615.1084114108</v>
      </c>
    </row>
    <row r="154" spans="1:4" ht="12" customHeight="1" x14ac:dyDescent="0.25">
      <c r="A154" s="5"/>
      <c r="B154" s="20"/>
      <c r="C154" s="30"/>
    </row>
    <row r="155" spans="1:4" ht="12" customHeight="1" x14ac:dyDescent="0.25">
      <c r="A155" s="5" t="s">
        <v>107</v>
      </c>
      <c r="B155" s="5" t="s">
        <v>108</v>
      </c>
      <c r="C155" s="6">
        <v>5352134.480895103</v>
      </c>
    </row>
    <row r="156" spans="1:4" ht="12" customHeight="1" x14ac:dyDescent="0.25">
      <c r="A156" s="5"/>
      <c r="B156" s="20" t="s">
        <v>40</v>
      </c>
      <c r="C156" s="30">
        <f>+$C$155*G129</f>
        <v>1873247.0683132859</v>
      </c>
    </row>
    <row r="157" spans="1:4" ht="12" customHeight="1" x14ac:dyDescent="0.25">
      <c r="A157" s="5"/>
      <c r="B157" s="20" t="s">
        <v>37</v>
      </c>
      <c r="C157" s="30">
        <f>+$C$155*G130</f>
        <v>2140853.7923580413</v>
      </c>
    </row>
    <row r="158" spans="1:4" ht="12" customHeight="1" x14ac:dyDescent="0.25">
      <c r="A158" s="5"/>
      <c r="B158" s="20" t="s">
        <v>48</v>
      </c>
      <c r="C158" s="30">
        <f>+$C$155*G131</f>
        <v>1338033.6202237757</v>
      </c>
    </row>
    <row r="159" spans="1:4" ht="12" customHeight="1" x14ac:dyDescent="0.25">
      <c r="A159" s="5"/>
      <c r="B159" s="20"/>
      <c r="C159" s="30"/>
    </row>
    <row r="160" spans="1:4" ht="25.5" x14ac:dyDescent="0.2">
      <c r="A160" s="5"/>
      <c r="B160" s="34" t="s">
        <v>109</v>
      </c>
      <c r="C160" s="30"/>
      <c r="D160" s="12">
        <f>+C161+C166</f>
        <v>11318755.211536676</v>
      </c>
    </row>
    <row r="161" spans="1:4" ht="12" customHeight="1" x14ac:dyDescent="0.25">
      <c r="A161" s="5" t="s">
        <v>110</v>
      </c>
      <c r="B161" s="5" t="s">
        <v>111</v>
      </c>
      <c r="C161" s="6">
        <v>10738306.250554435</v>
      </c>
    </row>
    <row r="162" spans="1:4" ht="12" customHeight="1" x14ac:dyDescent="0.25">
      <c r="A162" s="5"/>
      <c r="B162" s="20" t="s">
        <v>40</v>
      </c>
      <c r="C162" s="30">
        <f>+$C$161*G129</f>
        <v>3758407.1876940518</v>
      </c>
    </row>
    <row r="163" spans="1:4" ht="12" customHeight="1" x14ac:dyDescent="0.25">
      <c r="A163" s="5"/>
      <c r="B163" s="20" t="s">
        <v>37</v>
      </c>
      <c r="C163" s="30">
        <f>+$C$161*G130</f>
        <v>4295322.500221774</v>
      </c>
    </row>
    <row r="164" spans="1:4" ht="12" customHeight="1" x14ac:dyDescent="0.25">
      <c r="A164" s="5"/>
      <c r="B164" s="20" t="s">
        <v>48</v>
      </c>
      <c r="C164" s="30">
        <f>+$C$161*G131</f>
        <v>2684576.5626386087</v>
      </c>
    </row>
    <row r="165" spans="1:4" ht="12" customHeight="1" x14ac:dyDescent="0.25">
      <c r="A165" s="5"/>
      <c r="B165" s="5"/>
      <c r="C165" s="30"/>
    </row>
    <row r="166" spans="1:4" ht="12" customHeight="1" x14ac:dyDescent="0.25">
      <c r="A166" s="5" t="s">
        <v>112</v>
      </c>
      <c r="B166" s="5" t="s">
        <v>113</v>
      </c>
      <c r="C166" s="6">
        <v>580448.9609822405</v>
      </c>
    </row>
    <row r="167" spans="1:4" ht="12" customHeight="1" x14ac:dyDescent="0.25">
      <c r="A167" s="5"/>
      <c r="B167" s="20" t="s">
        <v>40</v>
      </c>
      <c r="C167" s="30">
        <f>+$C$166*G129</f>
        <v>203157.13634378416</v>
      </c>
    </row>
    <row r="168" spans="1:4" ht="12" customHeight="1" x14ac:dyDescent="0.25">
      <c r="A168" s="5"/>
      <c r="B168" s="20" t="s">
        <v>37</v>
      </c>
      <c r="C168" s="30">
        <f>+$C$166*G130</f>
        <v>232179.58439289621</v>
      </c>
    </row>
    <row r="169" spans="1:4" ht="12" customHeight="1" x14ac:dyDescent="0.25">
      <c r="A169" s="5"/>
      <c r="B169" s="20" t="s">
        <v>48</v>
      </c>
      <c r="C169" s="30">
        <f>+$C$166*G131</f>
        <v>145112.24024556013</v>
      </c>
    </row>
    <row r="170" spans="1:4" ht="12" customHeight="1" x14ac:dyDescent="0.25">
      <c r="A170" s="5"/>
      <c r="B170" s="5"/>
      <c r="C170" s="30"/>
    </row>
    <row r="171" spans="1:4" ht="12.75" x14ac:dyDescent="0.2">
      <c r="A171" s="9"/>
      <c r="B171" s="34" t="s">
        <v>114</v>
      </c>
      <c r="C171" s="30"/>
      <c r="D171" s="12">
        <f>+C172+C177+C182+C187</f>
        <v>12354483.32378158</v>
      </c>
    </row>
    <row r="172" spans="1:4" ht="12" customHeight="1" x14ac:dyDescent="0.25">
      <c r="A172" s="5" t="s">
        <v>115</v>
      </c>
      <c r="B172" s="5" t="s">
        <v>116</v>
      </c>
      <c r="C172" s="6">
        <v>5900575.548208138</v>
      </c>
    </row>
    <row r="173" spans="1:4" ht="12" customHeight="1" x14ac:dyDescent="0.25">
      <c r="A173" s="5"/>
      <c r="B173" s="20" t="s">
        <v>40</v>
      </c>
      <c r="C173" s="30">
        <f>+$C$172*G129</f>
        <v>2065201.4418728482</v>
      </c>
    </row>
    <row r="174" spans="1:4" ht="12" customHeight="1" x14ac:dyDescent="0.25">
      <c r="A174" s="5"/>
      <c r="B174" s="20" t="s">
        <v>37</v>
      </c>
      <c r="C174" s="30">
        <f>+$C$172*G130</f>
        <v>2360230.2192832553</v>
      </c>
    </row>
    <row r="175" spans="1:4" ht="12" customHeight="1" x14ac:dyDescent="0.25">
      <c r="A175" s="5"/>
      <c r="B175" s="20" t="s">
        <v>48</v>
      </c>
      <c r="C175" s="30">
        <f>+$C$172*G131</f>
        <v>1475143.8870520345</v>
      </c>
    </row>
    <row r="176" spans="1:4" ht="12" customHeight="1" x14ac:dyDescent="0.25">
      <c r="A176" s="5"/>
      <c r="B176" s="20"/>
      <c r="C176" s="30"/>
    </row>
    <row r="177" spans="1:4" ht="12" customHeight="1" x14ac:dyDescent="0.25">
      <c r="A177" s="5" t="s">
        <v>117</v>
      </c>
      <c r="B177" s="5" t="s">
        <v>118</v>
      </c>
      <c r="C177" s="30">
        <v>1741349.3123449311</v>
      </c>
    </row>
    <row r="178" spans="1:4" ht="12" customHeight="1" x14ac:dyDescent="0.25">
      <c r="A178" s="5"/>
      <c r="B178" s="20" t="s">
        <v>40</v>
      </c>
      <c r="C178" s="30">
        <f>+$C$177*G129</f>
        <v>609472.2593207258</v>
      </c>
    </row>
    <row r="179" spans="1:4" ht="12" customHeight="1" x14ac:dyDescent="0.25">
      <c r="A179" s="5"/>
      <c r="B179" s="20" t="s">
        <v>37</v>
      </c>
      <c r="C179" s="30">
        <f>+$C$177*G130</f>
        <v>696539.7249379725</v>
      </c>
    </row>
    <row r="180" spans="1:4" ht="12" customHeight="1" x14ac:dyDescent="0.25">
      <c r="A180" s="5"/>
      <c r="B180" s="20" t="s">
        <v>48</v>
      </c>
      <c r="C180" s="30">
        <f>+$C$177*G131</f>
        <v>435337.32808623277</v>
      </c>
    </row>
    <row r="181" spans="1:4" ht="12" customHeight="1" x14ac:dyDescent="0.25">
      <c r="A181" s="5"/>
      <c r="B181" s="5"/>
      <c r="C181" s="30"/>
    </row>
    <row r="182" spans="1:4" ht="12" customHeight="1" x14ac:dyDescent="0.25">
      <c r="A182" s="5" t="s">
        <v>119</v>
      </c>
      <c r="B182" s="5" t="s">
        <v>120</v>
      </c>
      <c r="C182" s="6">
        <v>3482694.3057597121</v>
      </c>
    </row>
    <row r="183" spans="1:4" ht="12" customHeight="1" x14ac:dyDescent="0.25">
      <c r="A183" s="5"/>
      <c r="B183" s="20" t="s">
        <v>40</v>
      </c>
      <c r="C183" s="30">
        <f>+$C$182*G129</f>
        <v>1218943.0070158991</v>
      </c>
    </row>
    <row r="184" spans="1:4" ht="12" customHeight="1" x14ac:dyDescent="0.25">
      <c r="A184" s="5"/>
      <c r="B184" s="20" t="s">
        <v>37</v>
      </c>
      <c r="C184" s="30">
        <f>+$C$182*G130</f>
        <v>1393077.722303885</v>
      </c>
    </row>
    <row r="185" spans="1:4" ht="12" customHeight="1" x14ac:dyDescent="0.25">
      <c r="A185" s="5"/>
      <c r="B185" s="20" t="s">
        <v>48</v>
      </c>
      <c r="C185" s="30">
        <f>+$C$182*G131</f>
        <v>870673.57643992803</v>
      </c>
    </row>
    <row r="186" spans="1:4" ht="12" customHeight="1" x14ac:dyDescent="0.25">
      <c r="A186" s="5"/>
      <c r="B186" s="20"/>
      <c r="C186" s="30"/>
    </row>
    <row r="187" spans="1:4" ht="12" customHeight="1" x14ac:dyDescent="0.25">
      <c r="A187" s="5" t="s">
        <v>121</v>
      </c>
      <c r="B187" s="20" t="s">
        <v>122</v>
      </c>
      <c r="C187" s="6">
        <v>1229864.1574687995</v>
      </c>
    </row>
    <row r="188" spans="1:4" ht="12" customHeight="1" x14ac:dyDescent="0.25">
      <c r="A188" s="5"/>
      <c r="B188" s="20" t="s">
        <v>40</v>
      </c>
      <c r="C188" s="30">
        <f>+$C$187*G129</f>
        <v>430452.45511407981</v>
      </c>
    </row>
    <row r="189" spans="1:4" ht="12" customHeight="1" x14ac:dyDescent="0.25">
      <c r="A189" s="5"/>
      <c r="B189" s="20" t="s">
        <v>37</v>
      </c>
      <c r="C189" s="30">
        <f>+$C$187*G130</f>
        <v>491945.66298751981</v>
      </c>
    </row>
    <row r="190" spans="1:4" ht="12" customHeight="1" x14ac:dyDescent="0.25">
      <c r="A190" s="5"/>
      <c r="B190" s="20" t="s">
        <v>48</v>
      </c>
      <c r="C190" s="30">
        <f>+$C$187*G131</f>
        <v>307466.03936719988</v>
      </c>
    </row>
    <row r="191" spans="1:4" ht="12" customHeight="1" x14ac:dyDescent="0.25">
      <c r="A191" s="5"/>
      <c r="B191" s="20"/>
      <c r="C191" s="30"/>
    </row>
    <row r="192" spans="1:4" ht="15.75" thickBot="1" x14ac:dyDescent="0.3">
      <c r="B192" s="28" t="s">
        <v>123</v>
      </c>
      <c r="C192" s="16"/>
      <c r="D192" s="17">
        <f>SUM(D134:D190)</f>
        <v>121335000</v>
      </c>
    </row>
    <row r="193" ht="15.75" thickTop="1" x14ac:dyDescent="0.25"/>
  </sheetData>
  <mergeCells count="9">
    <mergeCell ref="J97:L97"/>
    <mergeCell ref="A107:D107"/>
    <mergeCell ref="A127:C127"/>
    <mergeCell ref="B128:D128"/>
    <mergeCell ref="A2:D2"/>
    <mergeCell ref="A3:D3"/>
    <mergeCell ref="A4:D4"/>
    <mergeCell ref="A5:D5"/>
    <mergeCell ref="B30:D30"/>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view="pageBreakPreview" zoomScaleNormal="90" zoomScaleSheetLayoutView="100" workbookViewId="0">
      <selection sqref="A1:D1"/>
    </sheetView>
  </sheetViews>
  <sheetFormatPr baseColWidth="10" defaultRowHeight="12.75" x14ac:dyDescent="0.2"/>
  <cols>
    <col min="1" max="1" width="19" style="1" customWidth="1"/>
    <col min="2" max="2" width="61.140625" style="1" customWidth="1"/>
    <col min="3" max="3" width="20.140625" style="1" customWidth="1"/>
    <col min="4" max="4" width="17.5703125" style="1" customWidth="1"/>
    <col min="5" max="5" width="11.42578125" style="1"/>
    <col min="6" max="7" width="13.85546875" style="1" bestFit="1" customWidth="1"/>
    <col min="8" max="256" width="11.42578125" style="1"/>
    <col min="257" max="257" width="19" style="1" customWidth="1"/>
    <col min="258" max="258" width="61.140625" style="1" customWidth="1"/>
    <col min="259" max="259" width="20.140625" style="1" customWidth="1"/>
    <col min="260" max="260" width="17.5703125" style="1" customWidth="1"/>
    <col min="261" max="261" width="11.42578125" style="1"/>
    <col min="262" max="263" width="13.85546875" style="1" bestFit="1" customWidth="1"/>
    <col min="264" max="512" width="11.42578125" style="1"/>
    <col min="513" max="513" width="19" style="1" customWidth="1"/>
    <col min="514" max="514" width="61.140625" style="1" customWidth="1"/>
    <col min="515" max="515" width="20.140625" style="1" customWidth="1"/>
    <col min="516" max="516" width="17.5703125" style="1" customWidth="1"/>
    <col min="517" max="517" width="11.42578125" style="1"/>
    <col min="518" max="519" width="13.85546875" style="1" bestFit="1" customWidth="1"/>
    <col min="520" max="768" width="11.42578125" style="1"/>
    <col min="769" max="769" width="19" style="1" customWidth="1"/>
    <col min="770" max="770" width="61.140625" style="1" customWidth="1"/>
    <col min="771" max="771" width="20.140625" style="1" customWidth="1"/>
    <col min="772" max="772" width="17.5703125" style="1" customWidth="1"/>
    <col min="773" max="773" width="11.42578125" style="1"/>
    <col min="774" max="775" width="13.85546875" style="1" bestFit="1" customWidth="1"/>
    <col min="776" max="1024" width="11.42578125" style="1"/>
    <col min="1025" max="1025" width="19" style="1" customWidth="1"/>
    <col min="1026" max="1026" width="61.140625" style="1" customWidth="1"/>
    <col min="1027" max="1027" width="20.140625" style="1" customWidth="1"/>
    <col min="1028" max="1028" width="17.5703125" style="1" customWidth="1"/>
    <col min="1029" max="1029" width="11.42578125" style="1"/>
    <col min="1030" max="1031" width="13.85546875" style="1" bestFit="1" customWidth="1"/>
    <col min="1032" max="1280" width="11.42578125" style="1"/>
    <col min="1281" max="1281" width="19" style="1" customWidth="1"/>
    <col min="1282" max="1282" width="61.140625" style="1" customWidth="1"/>
    <col min="1283" max="1283" width="20.140625" style="1" customWidth="1"/>
    <col min="1284" max="1284" width="17.5703125" style="1" customWidth="1"/>
    <col min="1285" max="1285" width="11.42578125" style="1"/>
    <col min="1286" max="1287" width="13.85546875" style="1" bestFit="1" customWidth="1"/>
    <col min="1288" max="1536" width="11.42578125" style="1"/>
    <col min="1537" max="1537" width="19" style="1" customWidth="1"/>
    <col min="1538" max="1538" width="61.140625" style="1" customWidth="1"/>
    <col min="1539" max="1539" width="20.140625" style="1" customWidth="1"/>
    <col min="1540" max="1540" width="17.5703125" style="1" customWidth="1"/>
    <col min="1541" max="1541" width="11.42578125" style="1"/>
    <col min="1542" max="1543" width="13.85546875" style="1" bestFit="1" customWidth="1"/>
    <col min="1544" max="1792" width="11.42578125" style="1"/>
    <col min="1793" max="1793" width="19" style="1" customWidth="1"/>
    <col min="1794" max="1794" width="61.140625" style="1" customWidth="1"/>
    <col min="1795" max="1795" width="20.140625" style="1" customWidth="1"/>
    <col min="1796" max="1796" width="17.5703125" style="1" customWidth="1"/>
    <col min="1797" max="1797" width="11.42578125" style="1"/>
    <col min="1798" max="1799" width="13.85546875" style="1" bestFit="1" customWidth="1"/>
    <col min="1800" max="2048" width="11.42578125" style="1"/>
    <col min="2049" max="2049" width="19" style="1" customWidth="1"/>
    <col min="2050" max="2050" width="61.140625" style="1" customWidth="1"/>
    <col min="2051" max="2051" width="20.140625" style="1" customWidth="1"/>
    <col min="2052" max="2052" width="17.5703125" style="1" customWidth="1"/>
    <col min="2053" max="2053" width="11.42578125" style="1"/>
    <col min="2054" max="2055" width="13.85546875" style="1" bestFit="1" customWidth="1"/>
    <col min="2056" max="2304" width="11.42578125" style="1"/>
    <col min="2305" max="2305" width="19" style="1" customWidth="1"/>
    <col min="2306" max="2306" width="61.140625" style="1" customWidth="1"/>
    <col min="2307" max="2307" width="20.140625" style="1" customWidth="1"/>
    <col min="2308" max="2308" width="17.5703125" style="1" customWidth="1"/>
    <col min="2309" max="2309" width="11.42578125" style="1"/>
    <col min="2310" max="2311" width="13.85546875" style="1" bestFit="1" customWidth="1"/>
    <col min="2312" max="2560" width="11.42578125" style="1"/>
    <col min="2561" max="2561" width="19" style="1" customWidth="1"/>
    <col min="2562" max="2562" width="61.140625" style="1" customWidth="1"/>
    <col min="2563" max="2563" width="20.140625" style="1" customWidth="1"/>
    <col min="2564" max="2564" width="17.5703125" style="1" customWidth="1"/>
    <col min="2565" max="2565" width="11.42578125" style="1"/>
    <col min="2566" max="2567" width="13.85546875" style="1" bestFit="1" customWidth="1"/>
    <col min="2568" max="2816" width="11.42578125" style="1"/>
    <col min="2817" max="2817" width="19" style="1" customWidth="1"/>
    <col min="2818" max="2818" width="61.140625" style="1" customWidth="1"/>
    <col min="2819" max="2819" width="20.140625" style="1" customWidth="1"/>
    <col min="2820" max="2820" width="17.5703125" style="1" customWidth="1"/>
    <col min="2821" max="2821" width="11.42578125" style="1"/>
    <col min="2822" max="2823" width="13.85546875" style="1" bestFit="1" customWidth="1"/>
    <col min="2824" max="3072" width="11.42578125" style="1"/>
    <col min="3073" max="3073" width="19" style="1" customWidth="1"/>
    <col min="3074" max="3074" width="61.140625" style="1" customWidth="1"/>
    <col min="3075" max="3075" width="20.140625" style="1" customWidth="1"/>
    <col min="3076" max="3076" width="17.5703125" style="1" customWidth="1"/>
    <col min="3077" max="3077" width="11.42578125" style="1"/>
    <col min="3078" max="3079" width="13.85546875" style="1" bestFit="1" customWidth="1"/>
    <col min="3080" max="3328" width="11.42578125" style="1"/>
    <col min="3329" max="3329" width="19" style="1" customWidth="1"/>
    <col min="3330" max="3330" width="61.140625" style="1" customWidth="1"/>
    <col min="3331" max="3331" width="20.140625" style="1" customWidth="1"/>
    <col min="3332" max="3332" width="17.5703125" style="1" customWidth="1"/>
    <col min="3333" max="3333" width="11.42578125" style="1"/>
    <col min="3334" max="3335" width="13.85546875" style="1" bestFit="1" customWidth="1"/>
    <col min="3336" max="3584" width="11.42578125" style="1"/>
    <col min="3585" max="3585" width="19" style="1" customWidth="1"/>
    <col min="3586" max="3586" width="61.140625" style="1" customWidth="1"/>
    <col min="3587" max="3587" width="20.140625" style="1" customWidth="1"/>
    <col min="3588" max="3588" width="17.5703125" style="1" customWidth="1"/>
    <col min="3589" max="3589" width="11.42578125" style="1"/>
    <col min="3590" max="3591" width="13.85546875" style="1" bestFit="1" customWidth="1"/>
    <col min="3592" max="3840" width="11.42578125" style="1"/>
    <col min="3841" max="3841" width="19" style="1" customWidth="1"/>
    <col min="3842" max="3842" width="61.140625" style="1" customWidth="1"/>
    <col min="3843" max="3843" width="20.140625" style="1" customWidth="1"/>
    <col min="3844" max="3844" width="17.5703125" style="1" customWidth="1"/>
    <col min="3845" max="3845" width="11.42578125" style="1"/>
    <col min="3846" max="3847" width="13.85546875" style="1" bestFit="1" customWidth="1"/>
    <col min="3848" max="4096" width="11.42578125" style="1"/>
    <col min="4097" max="4097" width="19" style="1" customWidth="1"/>
    <col min="4098" max="4098" width="61.140625" style="1" customWidth="1"/>
    <col min="4099" max="4099" width="20.140625" style="1" customWidth="1"/>
    <col min="4100" max="4100" width="17.5703125" style="1" customWidth="1"/>
    <col min="4101" max="4101" width="11.42578125" style="1"/>
    <col min="4102" max="4103" width="13.85546875" style="1" bestFit="1" customWidth="1"/>
    <col min="4104" max="4352" width="11.42578125" style="1"/>
    <col min="4353" max="4353" width="19" style="1" customWidth="1"/>
    <col min="4354" max="4354" width="61.140625" style="1" customWidth="1"/>
    <col min="4355" max="4355" width="20.140625" style="1" customWidth="1"/>
    <col min="4356" max="4356" width="17.5703125" style="1" customWidth="1"/>
    <col min="4357" max="4357" width="11.42578125" style="1"/>
    <col min="4358" max="4359" width="13.85546875" style="1" bestFit="1" customWidth="1"/>
    <col min="4360" max="4608" width="11.42578125" style="1"/>
    <col min="4609" max="4609" width="19" style="1" customWidth="1"/>
    <col min="4610" max="4610" width="61.140625" style="1" customWidth="1"/>
    <col min="4611" max="4611" width="20.140625" style="1" customWidth="1"/>
    <col min="4612" max="4612" width="17.5703125" style="1" customWidth="1"/>
    <col min="4613" max="4613" width="11.42578125" style="1"/>
    <col min="4614" max="4615" width="13.85546875" style="1" bestFit="1" customWidth="1"/>
    <col min="4616" max="4864" width="11.42578125" style="1"/>
    <col min="4865" max="4865" width="19" style="1" customWidth="1"/>
    <col min="4866" max="4866" width="61.140625" style="1" customWidth="1"/>
    <col min="4867" max="4867" width="20.140625" style="1" customWidth="1"/>
    <col min="4868" max="4868" width="17.5703125" style="1" customWidth="1"/>
    <col min="4869" max="4869" width="11.42578125" style="1"/>
    <col min="4870" max="4871" width="13.85546875" style="1" bestFit="1" customWidth="1"/>
    <col min="4872" max="5120" width="11.42578125" style="1"/>
    <col min="5121" max="5121" width="19" style="1" customWidth="1"/>
    <col min="5122" max="5122" width="61.140625" style="1" customWidth="1"/>
    <col min="5123" max="5123" width="20.140625" style="1" customWidth="1"/>
    <col min="5124" max="5124" width="17.5703125" style="1" customWidth="1"/>
    <col min="5125" max="5125" width="11.42578125" style="1"/>
    <col min="5126" max="5127" width="13.85546875" style="1" bestFit="1" customWidth="1"/>
    <col min="5128" max="5376" width="11.42578125" style="1"/>
    <col min="5377" max="5377" width="19" style="1" customWidth="1"/>
    <col min="5378" max="5378" width="61.140625" style="1" customWidth="1"/>
    <col min="5379" max="5379" width="20.140625" style="1" customWidth="1"/>
    <col min="5380" max="5380" width="17.5703125" style="1" customWidth="1"/>
    <col min="5381" max="5381" width="11.42578125" style="1"/>
    <col min="5382" max="5383" width="13.85546875" style="1" bestFit="1" customWidth="1"/>
    <col min="5384" max="5632" width="11.42578125" style="1"/>
    <col min="5633" max="5633" width="19" style="1" customWidth="1"/>
    <col min="5634" max="5634" width="61.140625" style="1" customWidth="1"/>
    <col min="5635" max="5635" width="20.140625" style="1" customWidth="1"/>
    <col min="5636" max="5636" width="17.5703125" style="1" customWidth="1"/>
    <col min="5637" max="5637" width="11.42578125" style="1"/>
    <col min="5638" max="5639" width="13.85546875" style="1" bestFit="1" customWidth="1"/>
    <col min="5640" max="5888" width="11.42578125" style="1"/>
    <col min="5889" max="5889" width="19" style="1" customWidth="1"/>
    <col min="5890" max="5890" width="61.140625" style="1" customWidth="1"/>
    <col min="5891" max="5891" width="20.140625" style="1" customWidth="1"/>
    <col min="5892" max="5892" width="17.5703125" style="1" customWidth="1"/>
    <col min="5893" max="5893" width="11.42578125" style="1"/>
    <col min="5894" max="5895" width="13.85546875" style="1" bestFit="1" customWidth="1"/>
    <col min="5896" max="6144" width="11.42578125" style="1"/>
    <col min="6145" max="6145" width="19" style="1" customWidth="1"/>
    <col min="6146" max="6146" width="61.140625" style="1" customWidth="1"/>
    <col min="6147" max="6147" width="20.140625" style="1" customWidth="1"/>
    <col min="6148" max="6148" width="17.5703125" style="1" customWidth="1"/>
    <col min="6149" max="6149" width="11.42578125" style="1"/>
    <col min="6150" max="6151" width="13.85546875" style="1" bestFit="1" customWidth="1"/>
    <col min="6152" max="6400" width="11.42578125" style="1"/>
    <col min="6401" max="6401" width="19" style="1" customWidth="1"/>
    <col min="6402" max="6402" width="61.140625" style="1" customWidth="1"/>
    <col min="6403" max="6403" width="20.140625" style="1" customWidth="1"/>
    <col min="6404" max="6404" width="17.5703125" style="1" customWidth="1"/>
    <col min="6405" max="6405" width="11.42578125" style="1"/>
    <col min="6406" max="6407" width="13.85546875" style="1" bestFit="1" customWidth="1"/>
    <col min="6408" max="6656" width="11.42578125" style="1"/>
    <col min="6657" max="6657" width="19" style="1" customWidth="1"/>
    <col min="6658" max="6658" width="61.140625" style="1" customWidth="1"/>
    <col min="6659" max="6659" width="20.140625" style="1" customWidth="1"/>
    <col min="6660" max="6660" width="17.5703125" style="1" customWidth="1"/>
    <col min="6661" max="6661" width="11.42578125" style="1"/>
    <col min="6662" max="6663" width="13.85546875" style="1" bestFit="1" customWidth="1"/>
    <col min="6664" max="6912" width="11.42578125" style="1"/>
    <col min="6913" max="6913" width="19" style="1" customWidth="1"/>
    <col min="6914" max="6914" width="61.140625" style="1" customWidth="1"/>
    <col min="6915" max="6915" width="20.140625" style="1" customWidth="1"/>
    <col min="6916" max="6916" width="17.5703125" style="1" customWidth="1"/>
    <col min="6917" max="6917" width="11.42578125" style="1"/>
    <col min="6918" max="6919" width="13.85546875" style="1" bestFit="1" customWidth="1"/>
    <col min="6920" max="7168" width="11.42578125" style="1"/>
    <col min="7169" max="7169" width="19" style="1" customWidth="1"/>
    <col min="7170" max="7170" width="61.140625" style="1" customWidth="1"/>
    <col min="7171" max="7171" width="20.140625" style="1" customWidth="1"/>
    <col min="7172" max="7172" width="17.5703125" style="1" customWidth="1"/>
    <col min="7173" max="7173" width="11.42578125" style="1"/>
    <col min="7174" max="7175" width="13.85546875" style="1" bestFit="1" customWidth="1"/>
    <col min="7176" max="7424" width="11.42578125" style="1"/>
    <col min="7425" max="7425" width="19" style="1" customWidth="1"/>
    <col min="7426" max="7426" width="61.140625" style="1" customWidth="1"/>
    <col min="7427" max="7427" width="20.140625" style="1" customWidth="1"/>
    <col min="7428" max="7428" width="17.5703125" style="1" customWidth="1"/>
    <col min="7429" max="7429" width="11.42578125" style="1"/>
    <col min="7430" max="7431" width="13.85546875" style="1" bestFit="1" customWidth="1"/>
    <col min="7432" max="7680" width="11.42578125" style="1"/>
    <col min="7681" max="7681" width="19" style="1" customWidth="1"/>
    <col min="7682" max="7682" width="61.140625" style="1" customWidth="1"/>
    <col min="7683" max="7683" width="20.140625" style="1" customWidth="1"/>
    <col min="7684" max="7684" width="17.5703125" style="1" customWidth="1"/>
    <col min="7685" max="7685" width="11.42578125" style="1"/>
    <col min="7686" max="7687" width="13.85546875" style="1" bestFit="1" customWidth="1"/>
    <col min="7688" max="7936" width="11.42578125" style="1"/>
    <col min="7937" max="7937" width="19" style="1" customWidth="1"/>
    <col min="7938" max="7938" width="61.140625" style="1" customWidth="1"/>
    <col min="7939" max="7939" width="20.140625" style="1" customWidth="1"/>
    <col min="7940" max="7940" width="17.5703125" style="1" customWidth="1"/>
    <col min="7941" max="7941" width="11.42578125" style="1"/>
    <col min="7942" max="7943" width="13.85546875" style="1" bestFit="1" customWidth="1"/>
    <col min="7944" max="8192" width="11.42578125" style="1"/>
    <col min="8193" max="8193" width="19" style="1" customWidth="1"/>
    <col min="8194" max="8194" width="61.140625" style="1" customWidth="1"/>
    <col min="8195" max="8195" width="20.140625" style="1" customWidth="1"/>
    <col min="8196" max="8196" width="17.5703125" style="1" customWidth="1"/>
    <col min="8197" max="8197" width="11.42578125" style="1"/>
    <col min="8198" max="8199" width="13.85546875" style="1" bestFit="1" customWidth="1"/>
    <col min="8200" max="8448" width="11.42578125" style="1"/>
    <col min="8449" max="8449" width="19" style="1" customWidth="1"/>
    <col min="8450" max="8450" width="61.140625" style="1" customWidth="1"/>
    <col min="8451" max="8451" width="20.140625" style="1" customWidth="1"/>
    <col min="8452" max="8452" width="17.5703125" style="1" customWidth="1"/>
    <col min="8453" max="8453" width="11.42578125" style="1"/>
    <col min="8454" max="8455" width="13.85546875" style="1" bestFit="1" customWidth="1"/>
    <col min="8456" max="8704" width="11.42578125" style="1"/>
    <col min="8705" max="8705" width="19" style="1" customWidth="1"/>
    <col min="8706" max="8706" width="61.140625" style="1" customWidth="1"/>
    <col min="8707" max="8707" width="20.140625" style="1" customWidth="1"/>
    <col min="8708" max="8708" width="17.5703125" style="1" customWidth="1"/>
    <col min="8709" max="8709" width="11.42578125" style="1"/>
    <col min="8710" max="8711" width="13.85546875" style="1" bestFit="1" customWidth="1"/>
    <col min="8712" max="8960" width="11.42578125" style="1"/>
    <col min="8961" max="8961" width="19" style="1" customWidth="1"/>
    <col min="8962" max="8962" width="61.140625" style="1" customWidth="1"/>
    <col min="8963" max="8963" width="20.140625" style="1" customWidth="1"/>
    <col min="8964" max="8964" width="17.5703125" style="1" customWidth="1"/>
    <col min="8965" max="8965" width="11.42578125" style="1"/>
    <col min="8966" max="8967" width="13.85546875" style="1" bestFit="1" customWidth="1"/>
    <col min="8968" max="9216" width="11.42578125" style="1"/>
    <col min="9217" max="9217" width="19" style="1" customWidth="1"/>
    <col min="9218" max="9218" width="61.140625" style="1" customWidth="1"/>
    <col min="9219" max="9219" width="20.140625" style="1" customWidth="1"/>
    <col min="9220" max="9220" width="17.5703125" style="1" customWidth="1"/>
    <col min="9221" max="9221" width="11.42578125" style="1"/>
    <col min="9222" max="9223" width="13.85546875" style="1" bestFit="1" customWidth="1"/>
    <col min="9224" max="9472" width="11.42578125" style="1"/>
    <col min="9473" max="9473" width="19" style="1" customWidth="1"/>
    <col min="9474" max="9474" width="61.140625" style="1" customWidth="1"/>
    <col min="9475" max="9475" width="20.140625" style="1" customWidth="1"/>
    <col min="9476" max="9476" width="17.5703125" style="1" customWidth="1"/>
    <col min="9477" max="9477" width="11.42578125" style="1"/>
    <col min="9478" max="9479" width="13.85546875" style="1" bestFit="1" customWidth="1"/>
    <col min="9480" max="9728" width="11.42578125" style="1"/>
    <col min="9729" max="9729" width="19" style="1" customWidth="1"/>
    <col min="9730" max="9730" width="61.140625" style="1" customWidth="1"/>
    <col min="9731" max="9731" width="20.140625" style="1" customWidth="1"/>
    <col min="9732" max="9732" width="17.5703125" style="1" customWidth="1"/>
    <col min="9733" max="9733" width="11.42578125" style="1"/>
    <col min="9734" max="9735" width="13.85546875" style="1" bestFit="1" customWidth="1"/>
    <col min="9736" max="9984" width="11.42578125" style="1"/>
    <col min="9985" max="9985" width="19" style="1" customWidth="1"/>
    <col min="9986" max="9986" width="61.140625" style="1" customWidth="1"/>
    <col min="9987" max="9987" width="20.140625" style="1" customWidth="1"/>
    <col min="9988" max="9988" width="17.5703125" style="1" customWidth="1"/>
    <col min="9989" max="9989" width="11.42578125" style="1"/>
    <col min="9990" max="9991" width="13.85546875" style="1" bestFit="1" customWidth="1"/>
    <col min="9992" max="10240" width="11.42578125" style="1"/>
    <col min="10241" max="10241" width="19" style="1" customWidth="1"/>
    <col min="10242" max="10242" width="61.140625" style="1" customWidth="1"/>
    <col min="10243" max="10243" width="20.140625" style="1" customWidth="1"/>
    <col min="10244" max="10244" width="17.5703125" style="1" customWidth="1"/>
    <col min="10245" max="10245" width="11.42578125" style="1"/>
    <col min="10246" max="10247" width="13.85546875" style="1" bestFit="1" customWidth="1"/>
    <col min="10248" max="10496" width="11.42578125" style="1"/>
    <col min="10497" max="10497" width="19" style="1" customWidth="1"/>
    <col min="10498" max="10498" width="61.140625" style="1" customWidth="1"/>
    <col min="10499" max="10499" width="20.140625" style="1" customWidth="1"/>
    <col min="10500" max="10500" width="17.5703125" style="1" customWidth="1"/>
    <col min="10501" max="10501" width="11.42578125" style="1"/>
    <col min="10502" max="10503" width="13.85546875" style="1" bestFit="1" customWidth="1"/>
    <col min="10504" max="10752" width="11.42578125" style="1"/>
    <col min="10753" max="10753" width="19" style="1" customWidth="1"/>
    <col min="10754" max="10754" width="61.140625" style="1" customWidth="1"/>
    <col min="10755" max="10755" width="20.140625" style="1" customWidth="1"/>
    <col min="10756" max="10756" width="17.5703125" style="1" customWidth="1"/>
    <col min="10757" max="10757" width="11.42578125" style="1"/>
    <col min="10758" max="10759" width="13.85546875" style="1" bestFit="1" customWidth="1"/>
    <col min="10760" max="11008" width="11.42578125" style="1"/>
    <col min="11009" max="11009" width="19" style="1" customWidth="1"/>
    <col min="11010" max="11010" width="61.140625" style="1" customWidth="1"/>
    <col min="11011" max="11011" width="20.140625" style="1" customWidth="1"/>
    <col min="11012" max="11012" width="17.5703125" style="1" customWidth="1"/>
    <col min="11013" max="11013" width="11.42578125" style="1"/>
    <col min="11014" max="11015" width="13.85546875" style="1" bestFit="1" customWidth="1"/>
    <col min="11016" max="11264" width="11.42578125" style="1"/>
    <col min="11265" max="11265" width="19" style="1" customWidth="1"/>
    <col min="11266" max="11266" width="61.140625" style="1" customWidth="1"/>
    <col min="11267" max="11267" width="20.140625" style="1" customWidth="1"/>
    <col min="11268" max="11268" width="17.5703125" style="1" customWidth="1"/>
    <col min="11269" max="11269" width="11.42578125" style="1"/>
    <col min="11270" max="11271" width="13.85546875" style="1" bestFit="1" customWidth="1"/>
    <col min="11272" max="11520" width="11.42578125" style="1"/>
    <col min="11521" max="11521" width="19" style="1" customWidth="1"/>
    <col min="11522" max="11522" width="61.140625" style="1" customWidth="1"/>
    <col min="11523" max="11523" width="20.140625" style="1" customWidth="1"/>
    <col min="11524" max="11524" width="17.5703125" style="1" customWidth="1"/>
    <col min="11525" max="11525" width="11.42578125" style="1"/>
    <col min="11526" max="11527" width="13.85546875" style="1" bestFit="1" customWidth="1"/>
    <col min="11528" max="11776" width="11.42578125" style="1"/>
    <col min="11777" max="11777" width="19" style="1" customWidth="1"/>
    <col min="11778" max="11778" width="61.140625" style="1" customWidth="1"/>
    <col min="11779" max="11779" width="20.140625" style="1" customWidth="1"/>
    <col min="11780" max="11780" width="17.5703125" style="1" customWidth="1"/>
    <col min="11781" max="11781" width="11.42578125" style="1"/>
    <col min="11782" max="11783" width="13.85546875" style="1" bestFit="1" customWidth="1"/>
    <col min="11784" max="12032" width="11.42578125" style="1"/>
    <col min="12033" max="12033" width="19" style="1" customWidth="1"/>
    <col min="12034" max="12034" width="61.140625" style="1" customWidth="1"/>
    <col min="12035" max="12035" width="20.140625" style="1" customWidth="1"/>
    <col min="12036" max="12036" width="17.5703125" style="1" customWidth="1"/>
    <col min="12037" max="12037" width="11.42578125" style="1"/>
    <col min="12038" max="12039" width="13.85546875" style="1" bestFit="1" customWidth="1"/>
    <col min="12040" max="12288" width="11.42578125" style="1"/>
    <col min="12289" max="12289" width="19" style="1" customWidth="1"/>
    <col min="12290" max="12290" width="61.140625" style="1" customWidth="1"/>
    <col min="12291" max="12291" width="20.140625" style="1" customWidth="1"/>
    <col min="12292" max="12292" width="17.5703125" style="1" customWidth="1"/>
    <col min="12293" max="12293" width="11.42578125" style="1"/>
    <col min="12294" max="12295" width="13.85546875" style="1" bestFit="1" customWidth="1"/>
    <col min="12296" max="12544" width="11.42578125" style="1"/>
    <col min="12545" max="12545" width="19" style="1" customWidth="1"/>
    <col min="12546" max="12546" width="61.140625" style="1" customWidth="1"/>
    <col min="12547" max="12547" width="20.140625" style="1" customWidth="1"/>
    <col min="12548" max="12548" width="17.5703125" style="1" customWidth="1"/>
    <col min="12549" max="12549" width="11.42578125" style="1"/>
    <col min="12550" max="12551" width="13.85546875" style="1" bestFit="1" customWidth="1"/>
    <col min="12552" max="12800" width="11.42578125" style="1"/>
    <col min="12801" max="12801" width="19" style="1" customWidth="1"/>
    <col min="12802" max="12802" width="61.140625" style="1" customWidth="1"/>
    <col min="12803" max="12803" width="20.140625" style="1" customWidth="1"/>
    <col min="12804" max="12804" width="17.5703125" style="1" customWidth="1"/>
    <col min="12805" max="12805" width="11.42578125" style="1"/>
    <col min="12806" max="12807" width="13.85546875" style="1" bestFit="1" customWidth="1"/>
    <col min="12808" max="13056" width="11.42578125" style="1"/>
    <col min="13057" max="13057" width="19" style="1" customWidth="1"/>
    <col min="13058" max="13058" width="61.140625" style="1" customWidth="1"/>
    <col min="13059" max="13059" width="20.140625" style="1" customWidth="1"/>
    <col min="13060" max="13060" width="17.5703125" style="1" customWidth="1"/>
    <col min="13061" max="13061" width="11.42578125" style="1"/>
    <col min="13062" max="13063" width="13.85546875" style="1" bestFit="1" customWidth="1"/>
    <col min="13064" max="13312" width="11.42578125" style="1"/>
    <col min="13313" max="13313" width="19" style="1" customWidth="1"/>
    <col min="13314" max="13314" width="61.140625" style="1" customWidth="1"/>
    <col min="13315" max="13315" width="20.140625" style="1" customWidth="1"/>
    <col min="13316" max="13316" width="17.5703125" style="1" customWidth="1"/>
    <col min="13317" max="13317" width="11.42578125" style="1"/>
    <col min="13318" max="13319" width="13.85546875" style="1" bestFit="1" customWidth="1"/>
    <col min="13320" max="13568" width="11.42578125" style="1"/>
    <col min="13569" max="13569" width="19" style="1" customWidth="1"/>
    <col min="13570" max="13570" width="61.140625" style="1" customWidth="1"/>
    <col min="13571" max="13571" width="20.140625" style="1" customWidth="1"/>
    <col min="13572" max="13572" width="17.5703125" style="1" customWidth="1"/>
    <col min="13573" max="13573" width="11.42578125" style="1"/>
    <col min="13574" max="13575" width="13.85546875" style="1" bestFit="1" customWidth="1"/>
    <col min="13576" max="13824" width="11.42578125" style="1"/>
    <col min="13825" max="13825" width="19" style="1" customWidth="1"/>
    <col min="13826" max="13826" width="61.140625" style="1" customWidth="1"/>
    <col min="13827" max="13827" width="20.140625" style="1" customWidth="1"/>
    <col min="13828" max="13828" width="17.5703125" style="1" customWidth="1"/>
    <col min="13829" max="13829" width="11.42578125" style="1"/>
    <col min="13830" max="13831" width="13.85546875" style="1" bestFit="1" customWidth="1"/>
    <col min="13832" max="14080" width="11.42578125" style="1"/>
    <col min="14081" max="14081" width="19" style="1" customWidth="1"/>
    <col min="14082" max="14082" width="61.140625" style="1" customWidth="1"/>
    <col min="14083" max="14083" width="20.140625" style="1" customWidth="1"/>
    <col min="14084" max="14084" width="17.5703125" style="1" customWidth="1"/>
    <col min="14085" max="14085" width="11.42578125" style="1"/>
    <col min="14086" max="14087" width="13.85546875" style="1" bestFit="1" customWidth="1"/>
    <col min="14088" max="14336" width="11.42578125" style="1"/>
    <col min="14337" max="14337" width="19" style="1" customWidth="1"/>
    <col min="14338" max="14338" width="61.140625" style="1" customWidth="1"/>
    <col min="14339" max="14339" width="20.140625" style="1" customWidth="1"/>
    <col min="14340" max="14340" width="17.5703125" style="1" customWidth="1"/>
    <col min="14341" max="14341" width="11.42578125" style="1"/>
    <col min="14342" max="14343" width="13.85546875" style="1" bestFit="1" customWidth="1"/>
    <col min="14344" max="14592" width="11.42578125" style="1"/>
    <col min="14593" max="14593" width="19" style="1" customWidth="1"/>
    <col min="14594" max="14594" width="61.140625" style="1" customWidth="1"/>
    <col min="14595" max="14595" width="20.140625" style="1" customWidth="1"/>
    <col min="14596" max="14596" width="17.5703125" style="1" customWidth="1"/>
    <col min="14597" max="14597" width="11.42578125" style="1"/>
    <col min="14598" max="14599" width="13.85546875" style="1" bestFit="1" customWidth="1"/>
    <col min="14600" max="14848" width="11.42578125" style="1"/>
    <col min="14849" max="14849" width="19" style="1" customWidth="1"/>
    <col min="14850" max="14850" width="61.140625" style="1" customWidth="1"/>
    <col min="14851" max="14851" width="20.140625" style="1" customWidth="1"/>
    <col min="14852" max="14852" width="17.5703125" style="1" customWidth="1"/>
    <col min="14853" max="14853" width="11.42578125" style="1"/>
    <col min="14854" max="14855" width="13.85546875" style="1" bestFit="1" customWidth="1"/>
    <col min="14856" max="15104" width="11.42578125" style="1"/>
    <col min="15105" max="15105" width="19" style="1" customWidth="1"/>
    <col min="15106" max="15106" width="61.140625" style="1" customWidth="1"/>
    <col min="15107" max="15107" width="20.140625" style="1" customWidth="1"/>
    <col min="15108" max="15108" width="17.5703125" style="1" customWidth="1"/>
    <col min="15109" max="15109" width="11.42578125" style="1"/>
    <col min="15110" max="15111" width="13.85546875" style="1" bestFit="1" customWidth="1"/>
    <col min="15112" max="15360" width="11.42578125" style="1"/>
    <col min="15361" max="15361" width="19" style="1" customWidth="1"/>
    <col min="15362" max="15362" width="61.140625" style="1" customWidth="1"/>
    <col min="15363" max="15363" width="20.140625" style="1" customWidth="1"/>
    <col min="15364" max="15364" width="17.5703125" style="1" customWidth="1"/>
    <col min="15365" max="15365" width="11.42578125" style="1"/>
    <col min="15366" max="15367" width="13.85546875" style="1" bestFit="1" customWidth="1"/>
    <col min="15368" max="15616" width="11.42578125" style="1"/>
    <col min="15617" max="15617" width="19" style="1" customWidth="1"/>
    <col min="15618" max="15618" width="61.140625" style="1" customWidth="1"/>
    <col min="15619" max="15619" width="20.140625" style="1" customWidth="1"/>
    <col min="15620" max="15620" width="17.5703125" style="1" customWidth="1"/>
    <col min="15621" max="15621" width="11.42578125" style="1"/>
    <col min="15622" max="15623" width="13.85546875" style="1" bestFit="1" customWidth="1"/>
    <col min="15624" max="15872" width="11.42578125" style="1"/>
    <col min="15873" max="15873" width="19" style="1" customWidth="1"/>
    <col min="15874" max="15874" width="61.140625" style="1" customWidth="1"/>
    <col min="15875" max="15875" width="20.140625" style="1" customWidth="1"/>
    <col min="15876" max="15876" width="17.5703125" style="1" customWidth="1"/>
    <col min="15877" max="15877" width="11.42578125" style="1"/>
    <col min="15878" max="15879" width="13.85546875" style="1" bestFit="1" customWidth="1"/>
    <col min="15880" max="16128" width="11.42578125" style="1"/>
    <col min="16129" max="16129" width="19" style="1" customWidth="1"/>
    <col min="16130" max="16130" width="61.140625" style="1" customWidth="1"/>
    <col min="16131" max="16131" width="20.140625" style="1" customWidth="1"/>
    <col min="16132" max="16132" width="17.5703125" style="1" customWidth="1"/>
    <col min="16133" max="16133" width="11.42578125" style="1"/>
    <col min="16134" max="16135" width="13.85546875" style="1" bestFit="1" customWidth="1"/>
    <col min="16136" max="16384" width="11.42578125" style="1"/>
  </cols>
  <sheetData>
    <row r="1" spans="1:4" x14ac:dyDescent="0.2">
      <c r="A1" s="54" t="str">
        <f>+[1]INGRESOS!A2</f>
        <v>PRESUPUESTO EXTRAORDINARIO No. 3-2017</v>
      </c>
      <c r="B1" s="54"/>
      <c r="C1" s="54"/>
      <c r="D1" s="54"/>
    </row>
    <row r="2" spans="1:4" x14ac:dyDescent="0.2">
      <c r="A2" s="54" t="s">
        <v>1</v>
      </c>
      <c r="B2" s="54"/>
      <c r="C2" s="54"/>
      <c r="D2" s="54"/>
    </row>
    <row r="3" spans="1:4" x14ac:dyDescent="0.2">
      <c r="A3" s="54" t="s">
        <v>124</v>
      </c>
      <c r="B3" s="54"/>
      <c r="C3" s="54"/>
      <c r="D3" s="54"/>
    </row>
    <row r="4" spans="1:4" x14ac:dyDescent="0.2">
      <c r="A4" s="54" t="s">
        <v>2</v>
      </c>
      <c r="B4" s="54"/>
      <c r="C4" s="54"/>
      <c r="D4" s="54"/>
    </row>
    <row r="5" spans="1:4" x14ac:dyDescent="0.2">
      <c r="A5" s="10"/>
      <c r="B5" s="10"/>
      <c r="C5" s="10"/>
      <c r="D5" s="10"/>
    </row>
    <row r="6" spans="1:4" ht="15" x14ac:dyDescent="0.25">
      <c r="A6" s="10"/>
      <c r="B6" s="53" t="s">
        <v>3</v>
      </c>
      <c r="C6" s="53"/>
      <c r="D6" s="53"/>
    </row>
    <row r="7" spans="1:4" ht="15" x14ac:dyDescent="0.25">
      <c r="A7" s="9" t="s">
        <v>8</v>
      </c>
      <c r="B7" s="10" t="s">
        <v>9</v>
      </c>
      <c r="C7" s="6"/>
      <c r="D7" s="11" t="s">
        <v>10</v>
      </c>
    </row>
    <row r="8" spans="1:4" ht="15" x14ac:dyDescent="0.25">
      <c r="A8" s="4"/>
      <c r="C8" s="6"/>
      <c r="D8" s="6"/>
    </row>
    <row r="9" spans="1:4" x14ac:dyDescent="0.2">
      <c r="A9" s="9"/>
      <c r="B9" s="9"/>
      <c r="C9" s="12"/>
      <c r="D9" s="12"/>
    </row>
    <row r="10" spans="1:4" ht="15" x14ac:dyDescent="0.25">
      <c r="A10" s="5" t="s">
        <v>11</v>
      </c>
      <c r="B10" s="9" t="s">
        <v>12</v>
      </c>
      <c r="C10" s="6"/>
      <c r="D10" s="12">
        <f>+C12</f>
        <v>33831020</v>
      </c>
    </row>
    <row r="11" spans="1:4" ht="15" x14ac:dyDescent="0.25">
      <c r="A11" s="4"/>
      <c r="B11" s="5"/>
      <c r="C11" s="6"/>
      <c r="D11" s="12"/>
    </row>
    <row r="12" spans="1:4" ht="15" x14ac:dyDescent="0.25">
      <c r="A12" s="9" t="s">
        <v>13</v>
      </c>
      <c r="B12" s="9" t="s">
        <v>14</v>
      </c>
      <c r="C12" s="6">
        <f>+C14</f>
        <v>33831020</v>
      </c>
      <c r="D12" s="12"/>
    </row>
    <row r="13" spans="1:4" ht="15" x14ac:dyDescent="0.25">
      <c r="A13" s="9"/>
      <c r="B13" s="9"/>
      <c r="C13" s="6"/>
      <c r="D13" s="12"/>
    </row>
    <row r="14" spans="1:4" ht="15" x14ac:dyDescent="0.25">
      <c r="A14" s="9" t="s">
        <v>15</v>
      </c>
      <c r="B14" s="9" t="s">
        <v>16</v>
      </c>
      <c r="C14" s="6">
        <f>SUM(C15:C18)</f>
        <v>33831020</v>
      </c>
      <c r="D14" s="12"/>
    </row>
    <row r="15" spans="1:4" ht="15" x14ac:dyDescent="0.25">
      <c r="A15" s="9"/>
      <c r="B15" s="9"/>
      <c r="C15" s="6"/>
      <c r="D15" s="12"/>
    </row>
    <row r="16" spans="1:4" ht="15" x14ac:dyDescent="0.25">
      <c r="A16" s="5" t="s">
        <v>17</v>
      </c>
      <c r="B16" s="5" t="s">
        <v>125</v>
      </c>
      <c r="C16" s="6">
        <v>18036160</v>
      </c>
      <c r="D16" s="12"/>
    </row>
    <row r="17" spans="1:4" ht="15" x14ac:dyDescent="0.25">
      <c r="A17" s="5" t="s">
        <v>17</v>
      </c>
      <c r="B17" s="5" t="s">
        <v>126</v>
      </c>
      <c r="C17" s="6">
        <v>6249277</v>
      </c>
      <c r="D17" s="12"/>
    </row>
    <row r="18" spans="1:4" ht="15" x14ac:dyDescent="0.25">
      <c r="A18" s="5" t="s">
        <v>17</v>
      </c>
      <c r="B18" s="5" t="s">
        <v>127</v>
      </c>
      <c r="C18" s="6">
        <v>9545583</v>
      </c>
      <c r="D18" s="12"/>
    </row>
    <row r="19" spans="1:4" ht="15" x14ac:dyDescent="0.25">
      <c r="A19" s="5"/>
      <c r="B19" s="9"/>
      <c r="C19" s="6"/>
      <c r="D19" s="12"/>
    </row>
    <row r="20" spans="1:4" x14ac:dyDescent="0.2">
      <c r="A20" s="9" t="s">
        <v>21</v>
      </c>
      <c r="B20" s="9" t="s">
        <v>22</v>
      </c>
      <c r="C20" s="12"/>
      <c r="D20" s="12">
        <f>+C22+C23</f>
        <v>23967005</v>
      </c>
    </row>
    <row r="21" spans="1:4" x14ac:dyDescent="0.2">
      <c r="A21" s="9"/>
      <c r="B21" s="9"/>
      <c r="C21" s="12"/>
      <c r="D21" s="12"/>
    </row>
    <row r="22" spans="1:4" ht="15" x14ac:dyDescent="0.25">
      <c r="A22" s="4" t="s">
        <v>23</v>
      </c>
      <c r="B22" s="5" t="s">
        <v>128</v>
      </c>
      <c r="C22" s="6">
        <v>4539699</v>
      </c>
      <c r="D22" s="12"/>
    </row>
    <row r="23" spans="1:4" ht="15" x14ac:dyDescent="0.25">
      <c r="A23" s="4" t="s">
        <v>25</v>
      </c>
      <c r="B23" s="5" t="s">
        <v>129</v>
      </c>
      <c r="C23" s="6">
        <v>19427306</v>
      </c>
      <c r="D23" s="12"/>
    </row>
    <row r="24" spans="1:4" ht="15" x14ac:dyDescent="0.25">
      <c r="A24" s="4"/>
      <c r="C24" s="6"/>
      <c r="D24" s="6"/>
    </row>
    <row r="25" spans="1:4" ht="15.75" thickBot="1" x14ac:dyDescent="0.3">
      <c r="A25" s="4"/>
      <c r="B25" s="28" t="s">
        <v>28</v>
      </c>
      <c r="C25" s="16"/>
      <c r="D25" s="17">
        <f>+D20+D10</f>
        <v>57798025</v>
      </c>
    </row>
    <row r="26" spans="1:4" ht="15.75" thickTop="1" x14ac:dyDescent="0.25">
      <c r="A26" s="4"/>
      <c r="B26" s="35"/>
      <c r="C26" s="36"/>
      <c r="D26" s="37"/>
    </row>
    <row r="27" spans="1:4" ht="102" x14ac:dyDescent="0.2">
      <c r="A27" s="4"/>
      <c r="B27" s="38" t="s">
        <v>130</v>
      </c>
      <c r="C27" s="39"/>
      <c r="D27" s="39"/>
    </row>
    <row r="28" spans="1:4" ht="55.5" customHeight="1" x14ac:dyDescent="0.2">
      <c r="A28" s="40" t="s">
        <v>131</v>
      </c>
      <c r="B28" s="38" t="s">
        <v>132</v>
      </c>
      <c r="C28" s="39"/>
      <c r="D28" s="41"/>
    </row>
    <row r="29" spans="1:4" ht="57.75" customHeight="1" x14ac:dyDescent="0.2">
      <c r="A29" s="5"/>
      <c r="B29" s="38" t="s">
        <v>133</v>
      </c>
      <c r="C29" s="39"/>
      <c r="D29" s="41"/>
    </row>
    <row r="30" spans="1:4" ht="27" customHeight="1" x14ac:dyDescent="0.2">
      <c r="A30" s="5"/>
      <c r="B30" s="38" t="s">
        <v>134</v>
      </c>
      <c r="C30" s="42"/>
      <c r="D30" s="41"/>
    </row>
    <row r="31" spans="1:4" x14ac:dyDescent="0.2">
      <c r="A31" s="10"/>
      <c r="B31" s="10"/>
      <c r="C31" s="10"/>
      <c r="D31" s="10"/>
    </row>
    <row r="32" spans="1:4" x14ac:dyDescent="0.2">
      <c r="A32" s="10"/>
      <c r="B32" s="10"/>
      <c r="C32" s="10"/>
      <c r="D32" s="10"/>
    </row>
    <row r="33" spans="1:4" x14ac:dyDescent="0.2">
      <c r="A33" s="10"/>
      <c r="B33" s="10"/>
      <c r="C33" s="10"/>
      <c r="D33" s="10"/>
    </row>
    <row r="34" spans="1:4" ht="15" x14ac:dyDescent="0.25">
      <c r="A34" s="10"/>
      <c r="B34" s="53" t="s">
        <v>31</v>
      </c>
      <c r="C34" s="53"/>
      <c r="D34" s="53"/>
    </row>
    <row r="35" spans="1:4" ht="15" x14ac:dyDescent="0.25">
      <c r="A35" s="9"/>
      <c r="B35" s="10"/>
      <c r="C35" s="6"/>
      <c r="D35" s="11"/>
    </row>
    <row r="36" spans="1:4" x14ac:dyDescent="0.2">
      <c r="A36" s="9" t="s">
        <v>8</v>
      </c>
      <c r="B36" s="13" t="s">
        <v>9</v>
      </c>
      <c r="C36" s="12"/>
      <c r="D36" s="12" t="s">
        <v>135</v>
      </c>
    </row>
    <row r="37" spans="1:4" x14ac:dyDescent="0.2">
      <c r="A37" s="9"/>
      <c r="B37" s="13"/>
      <c r="C37" s="12"/>
      <c r="D37" s="12"/>
    </row>
    <row r="38" spans="1:4" ht="15" x14ac:dyDescent="0.25">
      <c r="A38" s="9">
        <v>1</v>
      </c>
      <c r="B38" s="9" t="s">
        <v>33</v>
      </c>
      <c r="C38" s="6"/>
      <c r="D38" s="12">
        <f>+C40+C49+C54</f>
        <v>10115350</v>
      </c>
    </row>
    <row r="39" spans="1:4" ht="15" x14ac:dyDescent="0.25">
      <c r="A39" s="9"/>
      <c r="B39" s="9"/>
      <c r="C39" s="6"/>
      <c r="D39" s="12"/>
    </row>
    <row r="40" spans="1:4" x14ac:dyDescent="0.2">
      <c r="A40" s="9">
        <v>1.3</v>
      </c>
      <c r="B40" s="9" t="s">
        <v>34</v>
      </c>
      <c r="C40" s="12">
        <f>+C41+C45</f>
        <v>3500000</v>
      </c>
      <c r="D40" s="12"/>
    </row>
    <row r="41" spans="1:4" ht="15" x14ac:dyDescent="0.25">
      <c r="A41" s="5" t="s">
        <v>35</v>
      </c>
      <c r="B41" s="5" t="s">
        <v>36</v>
      </c>
      <c r="C41" s="6">
        <f>+C42</f>
        <v>3500000</v>
      </c>
      <c r="D41" s="12"/>
    </row>
    <row r="42" spans="1:4" ht="15" x14ac:dyDescent="0.25">
      <c r="A42" s="5"/>
      <c r="B42" s="20" t="s">
        <v>37</v>
      </c>
      <c r="C42" s="21">
        <v>3500000</v>
      </c>
      <c r="D42" s="6"/>
    </row>
    <row r="43" spans="1:4" ht="178.5" x14ac:dyDescent="0.25">
      <c r="A43" s="5"/>
      <c r="B43" s="38" t="s">
        <v>136</v>
      </c>
      <c r="C43" s="39"/>
      <c r="D43" s="6"/>
    </row>
    <row r="44" spans="1:4" ht="15" x14ac:dyDescent="0.25">
      <c r="A44" s="5"/>
      <c r="B44" s="20"/>
      <c r="C44" s="6"/>
      <c r="D44" s="6"/>
    </row>
    <row r="45" spans="1:4" ht="15" hidden="1" x14ac:dyDescent="0.25">
      <c r="A45" s="5" t="s">
        <v>38</v>
      </c>
      <c r="B45" s="5" t="s">
        <v>137</v>
      </c>
      <c r="C45" s="6">
        <f>+C46</f>
        <v>0</v>
      </c>
      <c r="D45" s="6"/>
    </row>
    <row r="46" spans="1:4" ht="15" hidden="1" x14ac:dyDescent="0.25">
      <c r="B46" s="22" t="s">
        <v>40</v>
      </c>
      <c r="C46" s="21"/>
      <c r="D46" s="6"/>
    </row>
    <row r="47" spans="1:4" ht="15" hidden="1" x14ac:dyDescent="0.25">
      <c r="B47" s="43" t="s">
        <v>138</v>
      </c>
      <c r="C47" s="43"/>
      <c r="D47" s="6"/>
    </row>
    <row r="48" spans="1:4" ht="15" hidden="1" x14ac:dyDescent="0.25">
      <c r="C48" s="6"/>
      <c r="D48" s="6"/>
    </row>
    <row r="49" spans="1:4" ht="15" x14ac:dyDescent="0.25">
      <c r="A49" s="9">
        <v>1.04</v>
      </c>
      <c r="B49" s="13" t="s">
        <v>41</v>
      </c>
      <c r="C49" s="12">
        <f>+C50</f>
        <v>2373600</v>
      </c>
      <c r="D49" s="6"/>
    </row>
    <row r="50" spans="1:4" ht="15" x14ac:dyDescent="0.25">
      <c r="A50" s="1" t="s">
        <v>42</v>
      </c>
      <c r="B50" s="23" t="s">
        <v>139</v>
      </c>
      <c r="C50" s="6">
        <f>+C51</f>
        <v>2373600</v>
      </c>
      <c r="D50" s="6"/>
    </row>
    <row r="51" spans="1:4" ht="15" x14ac:dyDescent="0.25">
      <c r="B51" s="22" t="s">
        <v>44</v>
      </c>
      <c r="C51" s="21">
        <v>2373600</v>
      </c>
      <c r="D51" s="6"/>
    </row>
    <row r="52" spans="1:4" ht="28.5" customHeight="1" x14ac:dyDescent="0.25">
      <c r="B52" s="43" t="s">
        <v>140</v>
      </c>
      <c r="C52" s="43"/>
      <c r="D52" s="6"/>
    </row>
    <row r="53" spans="1:4" ht="15" x14ac:dyDescent="0.25">
      <c r="B53" s="44"/>
      <c r="C53" s="44"/>
      <c r="D53" s="6"/>
    </row>
    <row r="54" spans="1:4" ht="15" x14ac:dyDescent="0.25">
      <c r="A54" s="9">
        <v>1.08</v>
      </c>
      <c r="B54" s="13" t="s">
        <v>45</v>
      </c>
      <c r="C54" s="12">
        <f>+C55+C59+C63+C67</f>
        <v>4241750</v>
      </c>
      <c r="D54" s="6"/>
    </row>
    <row r="55" spans="1:4" ht="15" x14ac:dyDescent="0.25">
      <c r="A55" s="1" t="s">
        <v>46</v>
      </c>
      <c r="B55" s="23" t="s">
        <v>47</v>
      </c>
      <c r="C55" s="6">
        <v>850000</v>
      </c>
      <c r="D55" s="6"/>
    </row>
    <row r="56" spans="1:4" ht="15" x14ac:dyDescent="0.25">
      <c r="B56" s="20" t="s">
        <v>48</v>
      </c>
      <c r="C56" s="21">
        <f>+C55</f>
        <v>850000</v>
      </c>
      <c r="D56" s="6"/>
    </row>
    <row r="57" spans="1:4" ht="25.5" x14ac:dyDescent="0.25">
      <c r="B57" s="43" t="s">
        <v>141</v>
      </c>
      <c r="C57" s="43"/>
      <c r="D57" s="6"/>
    </row>
    <row r="58" spans="1:4" ht="15" x14ac:dyDescent="0.25">
      <c r="C58" s="6"/>
      <c r="D58" s="6"/>
    </row>
    <row r="59" spans="1:4" ht="15" x14ac:dyDescent="0.25">
      <c r="A59" s="1" t="s">
        <v>49</v>
      </c>
      <c r="B59" s="23" t="s">
        <v>50</v>
      </c>
      <c r="C59" s="6">
        <f>500000+444250+70000+334250</f>
        <v>1348500</v>
      </c>
      <c r="D59" s="6"/>
    </row>
    <row r="60" spans="1:4" ht="15" x14ac:dyDescent="0.25">
      <c r="B60" s="20" t="s">
        <v>48</v>
      </c>
      <c r="C60" s="21">
        <f>+C59</f>
        <v>1348500</v>
      </c>
      <c r="D60" s="6"/>
    </row>
    <row r="61" spans="1:4" ht="76.5" x14ac:dyDescent="0.25">
      <c r="B61" s="43" t="s">
        <v>142</v>
      </c>
      <c r="C61" s="43"/>
      <c r="D61" s="6"/>
    </row>
    <row r="62" spans="1:4" ht="15" x14ac:dyDescent="0.25">
      <c r="C62" s="6"/>
      <c r="D62" s="6"/>
    </row>
    <row r="63" spans="1:4" ht="15" x14ac:dyDescent="0.25">
      <c r="A63" s="1" t="s">
        <v>51</v>
      </c>
      <c r="B63" s="1" t="s">
        <v>52</v>
      </c>
      <c r="C63" s="6">
        <f>100000+234250+765000+284000</f>
        <v>1383250</v>
      </c>
      <c r="D63" s="6"/>
    </row>
    <row r="64" spans="1:4" ht="15" x14ac:dyDescent="0.25">
      <c r="B64" s="20" t="s">
        <v>48</v>
      </c>
      <c r="C64" s="21">
        <f>+C63</f>
        <v>1383250</v>
      </c>
      <c r="D64" s="6"/>
    </row>
    <row r="65" spans="1:4" ht="38.25" x14ac:dyDescent="0.25">
      <c r="B65" s="43" t="s">
        <v>143</v>
      </c>
      <c r="C65" s="43"/>
      <c r="D65" s="6"/>
    </row>
    <row r="66" spans="1:4" ht="15" x14ac:dyDescent="0.25">
      <c r="C66" s="6"/>
      <c r="D66" s="6"/>
    </row>
    <row r="67" spans="1:4" ht="15" x14ac:dyDescent="0.25">
      <c r="A67" s="1" t="s">
        <v>53</v>
      </c>
      <c r="B67" s="23" t="s">
        <v>144</v>
      </c>
      <c r="C67" s="6">
        <v>660000</v>
      </c>
      <c r="D67" s="6"/>
    </row>
    <row r="68" spans="1:4" ht="15" x14ac:dyDescent="0.25">
      <c r="B68" s="20" t="s">
        <v>48</v>
      </c>
      <c r="C68" s="21">
        <f>+C67</f>
        <v>660000</v>
      </c>
      <c r="D68" s="6"/>
    </row>
    <row r="69" spans="1:4" ht="18" customHeight="1" x14ac:dyDescent="0.25">
      <c r="B69" s="43" t="s">
        <v>145</v>
      </c>
      <c r="C69" s="21"/>
      <c r="D69" s="6"/>
    </row>
    <row r="70" spans="1:4" ht="15" x14ac:dyDescent="0.25">
      <c r="C70" s="6"/>
      <c r="D70" s="6"/>
    </row>
    <row r="71" spans="1:4" ht="15" x14ac:dyDescent="0.25">
      <c r="A71" s="13">
        <v>2</v>
      </c>
      <c r="B71" s="13" t="s">
        <v>55</v>
      </c>
      <c r="C71" s="6"/>
      <c r="D71" s="12">
        <f>+C73+C78+C88+C93+C83</f>
        <v>3537137</v>
      </c>
    </row>
    <row r="72" spans="1:4" ht="15" x14ac:dyDescent="0.25">
      <c r="A72" s="13"/>
      <c r="B72" s="13"/>
      <c r="C72" s="6"/>
      <c r="D72" s="12"/>
    </row>
    <row r="73" spans="1:4" x14ac:dyDescent="0.2">
      <c r="A73" s="9">
        <v>2.0099999999999998</v>
      </c>
      <c r="B73" s="13" t="s">
        <v>56</v>
      </c>
      <c r="C73" s="12">
        <f>+C74</f>
        <v>500000</v>
      </c>
      <c r="D73" s="24"/>
    </row>
    <row r="74" spans="1:4" ht="15" x14ac:dyDescent="0.25">
      <c r="A74" s="1" t="s">
        <v>57</v>
      </c>
      <c r="B74" s="1" t="s">
        <v>58</v>
      </c>
      <c r="C74" s="6">
        <v>500000</v>
      </c>
      <c r="D74" s="12"/>
    </row>
    <row r="75" spans="1:4" x14ac:dyDescent="0.2">
      <c r="B75" s="20" t="s">
        <v>48</v>
      </c>
      <c r="C75" s="21">
        <f>+C74</f>
        <v>500000</v>
      </c>
      <c r="D75" s="12"/>
    </row>
    <row r="76" spans="1:4" ht="25.5" x14ac:dyDescent="0.2">
      <c r="B76" s="43" t="s">
        <v>146</v>
      </c>
      <c r="C76" s="43"/>
      <c r="D76" s="12"/>
    </row>
    <row r="77" spans="1:4" ht="15" x14ac:dyDescent="0.25">
      <c r="C77" s="6"/>
      <c r="D77" s="24"/>
    </row>
    <row r="78" spans="1:4" x14ac:dyDescent="0.2">
      <c r="A78" s="9">
        <v>2.02</v>
      </c>
      <c r="B78" s="13" t="s">
        <v>59</v>
      </c>
      <c r="C78" s="12">
        <f>+C79</f>
        <v>100000</v>
      </c>
      <c r="D78" s="24"/>
    </row>
    <row r="79" spans="1:4" ht="15" x14ac:dyDescent="0.25">
      <c r="A79" s="1" t="s">
        <v>60</v>
      </c>
      <c r="B79" s="1" t="s">
        <v>61</v>
      </c>
      <c r="C79" s="6">
        <v>100000</v>
      </c>
      <c r="D79" s="24"/>
    </row>
    <row r="80" spans="1:4" x14ac:dyDescent="0.2">
      <c r="B80" s="20" t="s">
        <v>48</v>
      </c>
      <c r="C80" s="21">
        <f>+C79</f>
        <v>100000</v>
      </c>
      <c r="D80" s="24"/>
    </row>
    <row r="81" spans="1:4" x14ac:dyDescent="0.2">
      <c r="B81" s="43" t="s">
        <v>147</v>
      </c>
      <c r="C81" s="43"/>
      <c r="D81" s="24"/>
    </row>
    <row r="82" spans="1:4" x14ac:dyDescent="0.2">
      <c r="B82" s="43"/>
      <c r="C82" s="43"/>
      <c r="D82" s="24"/>
    </row>
    <row r="83" spans="1:4" x14ac:dyDescent="0.2">
      <c r="A83" s="9">
        <v>2.0299999999999998</v>
      </c>
      <c r="B83" s="25" t="s">
        <v>62</v>
      </c>
      <c r="C83" s="26">
        <f>+C84</f>
        <v>400000</v>
      </c>
      <c r="D83" s="24"/>
    </row>
    <row r="84" spans="1:4" x14ac:dyDescent="0.2">
      <c r="A84" s="1" t="s">
        <v>63</v>
      </c>
      <c r="B84" s="20" t="s">
        <v>64</v>
      </c>
      <c r="C84" s="21">
        <f>+C85</f>
        <v>400000</v>
      </c>
      <c r="D84" s="24"/>
    </row>
    <row r="85" spans="1:4" x14ac:dyDescent="0.2">
      <c r="B85" s="20" t="s">
        <v>48</v>
      </c>
      <c r="C85" s="21">
        <v>400000</v>
      </c>
      <c r="D85" s="24"/>
    </row>
    <row r="86" spans="1:4" ht="25.5" x14ac:dyDescent="0.2">
      <c r="B86" s="43" t="s">
        <v>148</v>
      </c>
      <c r="C86" s="21"/>
      <c r="D86" s="24"/>
    </row>
    <row r="87" spans="1:4" ht="15" x14ac:dyDescent="0.25">
      <c r="B87" s="20"/>
      <c r="C87" s="6"/>
      <c r="D87" s="24"/>
    </row>
    <row r="88" spans="1:4" x14ac:dyDescent="0.2">
      <c r="A88" s="9">
        <v>2.04</v>
      </c>
      <c r="B88" s="13" t="s">
        <v>65</v>
      </c>
      <c r="C88" s="12">
        <f>+C89</f>
        <v>2167000</v>
      </c>
      <c r="D88" s="24"/>
    </row>
    <row r="89" spans="1:4" ht="15" x14ac:dyDescent="0.25">
      <c r="A89" s="1" t="s">
        <v>66</v>
      </c>
      <c r="B89" s="1" t="s">
        <v>67</v>
      </c>
      <c r="C89" s="6">
        <f>820000+517000+600000+230000</f>
        <v>2167000</v>
      </c>
      <c r="D89" s="24"/>
    </row>
    <row r="90" spans="1:4" x14ac:dyDescent="0.2">
      <c r="B90" s="20" t="s">
        <v>48</v>
      </c>
      <c r="C90" s="21">
        <f>+C89</f>
        <v>2167000</v>
      </c>
      <c r="D90" s="24"/>
    </row>
    <row r="91" spans="1:4" ht="51" x14ac:dyDescent="0.2">
      <c r="B91" s="43" t="s">
        <v>149</v>
      </c>
      <c r="C91" s="43"/>
      <c r="D91" s="24"/>
    </row>
    <row r="92" spans="1:4" ht="15" x14ac:dyDescent="0.25">
      <c r="C92" s="6"/>
      <c r="D92" s="24"/>
    </row>
    <row r="93" spans="1:4" x14ac:dyDescent="0.2">
      <c r="A93" s="9">
        <v>2.99</v>
      </c>
      <c r="B93" s="13" t="s">
        <v>68</v>
      </c>
      <c r="C93" s="12">
        <f>+C94</f>
        <v>370137</v>
      </c>
      <c r="D93" s="24"/>
    </row>
    <row r="94" spans="1:4" ht="15" x14ac:dyDescent="0.25">
      <c r="A94" s="1" t="s">
        <v>69</v>
      </c>
      <c r="B94" s="23" t="s">
        <v>150</v>
      </c>
      <c r="C94" s="6">
        <v>370137</v>
      </c>
      <c r="D94" s="6"/>
    </row>
    <row r="95" spans="1:4" ht="15" x14ac:dyDescent="0.25">
      <c r="B95" s="20" t="s">
        <v>48</v>
      </c>
      <c r="C95" s="21">
        <f>+C94</f>
        <v>370137</v>
      </c>
      <c r="D95" s="6"/>
    </row>
    <row r="96" spans="1:4" ht="25.5" x14ac:dyDescent="0.25">
      <c r="B96" s="43" t="s">
        <v>151</v>
      </c>
      <c r="C96" s="43"/>
      <c r="D96" s="6"/>
    </row>
    <row r="97" spans="1:4" ht="15" x14ac:dyDescent="0.25">
      <c r="A97" s="6"/>
      <c r="B97" s="6"/>
      <c r="C97" s="27"/>
      <c r="D97" s="27"/>
    </row>
    <row r="98" spans="1:4" x14ac:dyDescent="0.2">
      <c r="A98" s="9">
        <v>5</v>
      </c>
      <c r="B98" s="9" t="s">
        <v>71</v>
      </c>
      <c r="C98" s="12"/>
      <c r="D98" s="12">
        <f>+C100+C113</f>
        <v>44145538</v>
      </c>
    </row>
    <row r="99" spans="1:4" x14ac:dyDescent="0.2">
      <c r="B99" s="9"/>
      <c r="C99" s="12"/>
      <c r="D99" s="12"/>
    </row>
    <row r="100" spans="1:4" x14ac:dyDescent="0.2">
      <c r="A100" s="9">
        <v>5.01</v>
      </c>
      <c r="B100" s="9" t="s">
        <v>72</v>
      </c>
      <c r="C100" s="12">
        <f>+C101+C105+C109</f>
        <v>6220000</v>
      </c>
      <c r="D100" s="12"/>
    </row>
    <row r="101" spans="1:4" x14ac:dyDescent="0.2">
      <c r="A101" s="5" t="s">
        <v>73</v>
      </c>
      <c r="B101" s="5" t="s">
        <v>74</v>
      </c>
      <c r="C101" s="24">
        <f>+C102</f>
        <v>1230000</v>
      </c>
      <c r="D101" s="12"/>
    </row>
    <row r="102" spans="1:4" x14ac:dyDescent="0.2">
      <c r="A102" s="5"/>
      <c r="B102" s="22" t="s">
        <v>40</v>
      </c>
      <c r="C102" s="21">
        <v>1230000</v>
      </c>
      <c r="D102" s="12"/>
    </row>
    <row r="103" spans="1:4" ht="25.5" x14ac:dyDescent="0.2">
      <c r="A103" s="5"/>
      <c r="B103" s="43" t="s">
        <v>152</v>
      </c>
      <c r="C103" s="21"/>
      <c r="D103" s="12"/>
    </row>
    <row r="104" spans="1:4" ht="15" x14ac:dyDescent="0.25">
      <c r="A104" s="5"/>
      <c r="B104" s="5"/>
      <c r="C104" s="6"/>
      <c r="D104" s="12"/>
    </row>
    <row r="105" spans="1:4" ht="15" x14ac:dyDescent="0.25">
      <c r="A105" s="5" t="s">
        <v>75</v>
      </c>
      <c r="B105" s="5" t="s">
        <v>76</v>
      </c>
      <c r="C105" s="6">
        <f>+C106</f>
        <v>3990000</v>
      </c>
      <c r="D105" s="12"/>
    </row>
    <row r="106" spans="1:4" x14ac:dyDescent="0.2">
      <c r="A106" s="5"/>
      <c r="B106" s="22" t="s">
        <v>40</v>
      </c>
      <c r="C106" s="21">
        <v>3990000</v>
      </c>
      <c r="D106" s="12"/>
    </row>
    <row r="107" spans="1:4" ht="25.5" x14ac:dyDescent="0.2">
      <c r="A107" s="9"/>
      <c r="B107" s="43" t="s">
        <v>153</v>
      </c>
      <c r="C107" s="12"/>
      <c r="D107" s="12"/>
    </row>
    <row r="109" spans="1:4" ht="15" x14ac:dyDescent="0.25">
      <c r="A109" s="5" t="s">
        <v>77</v>
      </c>
      <c r="B109" s="5" t="s">
        <v>78</v>
      </c>
      <c r="C109" s="6">
        <f>+C110</f>
        <v>1000000</v>
      </c>
      <c r="D109" s="12"/>
    </row>
    <row r="110" spans="1:4" x14ac:dyDescent="0.2">
      <c r="A110" s="9"/>
      <c r="B110" s="22" t="s">
        <v>40</v>
      </c>
      <c r="C110" s="21">
        <v>1000000</v>
      </c>
      <c r="D110" s="12"/>
    </row>
    <row r="111" spans="1:4" ht="38.25" x14ac:dyDescent="0.2">
      <c r="A111" s="9"/>
      <c r="B111" s="43" t="s">
        <v>154</v>
      </c>
      <c r="C111" s="43"/>
      <c r="D111" s="12"/>
    </row>
    <row r="112" spans="1:4" ht="15" x14ac:dyDescent="0.25">
      <c r="A112" s="9"/>
      <c r="B112" s="9"/>
      <c r="C112" s="6"/>
      <c r="D112" s="6"/>
    </row>
    <row r="113" spans="1:7" x14ac:dyDescent="0.2">
      <c r="A113" s="9">
        <v>5.0199999999999996</v>
      </c>
      <c r="B113" s="9" t="s">
        <v>79</v>
      </c>
      <c r="C113" s="12">
        <f>+C114</f>
        <v>37925538</v>
      </c>
      <c r="D113" s="12"/>
    </row>
    <row r="114" spans="1:7" ht="15" x14ac:dyDescent="0.25">
      <c r="A114" s="5" t="s">
        <v>80</v>
      </c>
      <c r="B114" s="5" t="s">
        <v>81</v>
      </c>
      <c r="C114" s="24">
        <v>37925538</v>
      </c>
      <c r="D114" s="6"/>
    </row>
    <row r="115" spans="1:7" ht="15" x14ac:dyDescent="0.25">
      <c r="A115" s="5"/>
      <c r="B115" s="20" t="s">
        <v>40</v>
      </c>
      <c r="C115" s="18">
        <v>13273938.299999999</v>
      </c>
      <c r="D115" s="6"/>
      <c r="G115" s="18">
        <f>+C114-G120</f>
        <v>37925538</v>
      </c>
    </row>
    <row r="116" spans="1:7" ht="15" x14ac:dyDescent="0.25">
      <c r="A116" s="5"/>
      <c r="B116" s="20" t="s">
        <v>37</v>
      </c>
      <c r="C116" s="18">
        <v>15170215.200000001</v>
      </c>
      <c r="D116" s="6"/>
      <c r="G116" s="18">
        <f>+G120</f>
        <v>0</v>
      </c>
    </row>
    <row r="117" spans="1:7" ht="15" x14ac:dyDescent="0.25">
      <c r="A117" s="5"/>
      <c r="B117" s="20" t="s">
        <v>48</v>
      </c>
      <c r="C117" s="18">
        <v>9481384.5</v>
      </c>
      <c r="D117" s="6"/>
    </row>
    <row r="118" spans="1:7" ht="25.5" x14ac:dyDescent="0.25">
      <c r="A118" s="5"/>
      <c r="B118" s="43" t="s">
        <v>155</v>
      </c>
      <c r="C118" s="43"/>
      <c r="D118" s="6"/>
    </row>
    <row r="119" spans="1:7" x14ac:dyDescent="0.2">
      <c r="A119" s="4"/>
      <c r="B119" s="5"/>
      <c r="C119" s="27"/>
      <c r="D119" s="27"/>
    </row>
    <row r="120" spans="1:7" ht="15.75" thickBot="1" x14ac:dyDescent="0.3">
      <c r="A120" s="4"/>
      <c r="B120" s="28" t="s">
        <v>82</v>
      </c>
      <c r="C120" s="16"/>
      <c r="D120" s="17">
        <f>SUM(D38:D117)</f>
        <v>57798025</v>
      </c>
      <c r="F120" s="14">
        <f>+D25</f>
        <v>57798025</v>
      </c>
      <c r="G120" s="18">
        <f>+D120-F120</f>
        <v>0</v>
      </c>
    </row>
    <row r="121" spans="1:7" ht="13.5" thickTop="1" x14ac:dyDescent="0.2"/>
    <row r="122" spans="1:7" x14ac:dyDescent="0.2">
      <c r="A122" s="54"/>
      <c r="B122" s="54"/>
      <c r="C122" s="54"/>
      <c r="D122" s="54"/>
    </row>
    <row r="123" spans="1:7" x14ac:dyDescent="0.2">
      <c r="A123" s="54" t="s">
        <v>156</v>
      </c>
      <c r="B123" s="54"/>
      <c r="C123" s="54"/>
      <c r="D123" s="54"/>
    </row>
    <row r="124" spans="1:7" x14ac:dyDescent="0.2">
      <c r="A124" s="54" t="s">
        <v>2</v>
      </c>
      <c r="B124" s="54"/>
      <c r="C124" s="54"/>
      <c r="D124" s="54"/>
    </row>
    <row r="125" spans="1:7" x14ac:dyDescent="0.2">
      <c r="A125" s="10"/>
      <c r="B125" s="10"/>
      <c r="C125" s="10"/>
      <c r="D125" s="10"/>
    </row>
    <row r="126" spans="1:7" ht="15" x14ac:dyDescent="0.25">
      <c r="A126" s="10"/>
      <c r="B126" s="53" t="s">
        <v>83</v>
      </c>
      <c r="C126" s="53"/>
      <c r="D126" s="53"/>
    </row>
    <row r="127" spans="1:7" ht="15" x14ac:dyDescent="0.25">
      <c r="A127" s="9" t="s">
        <v>8</v>
      </c>
      <c r="B127" s="10" t="s">
        <v>9</v>
      </c>
      <c r="C127" s="6"/>
      <c r="D127" s="11" t="s">
        <v>10</v>
      </c>
    </row>
    <row r="128" spans="1:7" ht="15" x14ac:dyDescent="0.25">
      <c r="A128" s="4"/>
      <c r="C128" s="6"/>
      <c r="D128" s="6"/>
    </row>
    <row r="129" spans="1:4" x14ac:dyDescent="0.2">
      <c r="A129" s="9"/>
      <c r="B129" s="9"/>
      <c r="C129" s="12"/>
      <c r="D129" s="12"/>
    </row>
    <row r="130" spans="1:4" x14ac:dyDescent="0.2">
      <c r="A130" s="9" t="s">
        <v>84</v>
      </c>
      <c r="B130" s="9" t="s">
        <v>85</v>
      </c>
      <c r="C130" s="12"/>
      <c r="D130" s="12">
        <v>121335000</v>
      </c>
    </row>
    <row r="131" spans="1:4" x14ac:dyDescent="0.2">
      <c r="A131" s="9"/>
      <c r="B131" s="9"/>
      <c r="C131" s="12"/>
      <c r="D131" s="12"/>
    </row>
    <row r="132" spans="1:4" ht="15" x14ac:dyDescent="0.25">
      <c r="A132" s="5" t="s">
        <v>86</v>
      </c>
      <c r="B132" s="5" t="s">
        <v>87</v>
      </c>
      <c r="C132" s="6">
        <v>121335000</v>
      </c>
      <c r="D132" s="12"/>
    </row>
    <row r="133" spans="1:4" ht="15" x14ac:dyDescent="0.25">
      <c r="A133" s="4"/>
      <c r="B133" s="5"/>
      <c r="C133" s="6"/>
      <c r="D133" s="12"/>
    </row>
    <row r="134" spans="1:4" ht="15" x14ac:dyDescent="0.25">
      <c r="A134" s="4" t="s">
        <v>88</v>
      </c>
      <c r="B134" s="5" t="s">
        <v>89</v>
      </c>
      <c r="C134" s="6">
        <v>121335000</v>
      </c>
      <c r="D134" s="12"/>
    </row>
    <row r="135" spans="1:4" ht="89.25" x14ac:dyDescent="0.2">
      <c r="A135" s="4"/>
      <c r="B135" s="43" t="s">
        <v>157</v>
      </c>
      <c r="C135" s="43"/>
      <c r="D135" s="12"/>
    </row>
    <row r="136" spans="1:4" ht="15" x14ac:dyDescent="0.25">
      <c r="A136" s="4"/>
      <c r="B136" s="5"/>
      <c r="C136" s="6"/>
      <c r="D136" s="12"/>
    </row>
    <row r="137" spans="1:4" ht="15.75" thickBot="1" x14ac:dyDescent="0.3">
      <c r="A137" s="4"/>
      <c r="B137" s="15" t="s">
        <v>90</v>
      </c>
      <c r="C137" s="16"/>
      <c r="D137" s="17">
        <f>+C134</f>
        <v>121335000</v>
      </c>
    </row>
    <row r="138" spans="1:4" ht="13.5" thickTop="1" x14ac:dyDescent="0.2">
      <c r="A138" s="10"/>
      <c r="B138" s="10"/>
      <c r="C138" s="10"/>
      <c r="D138" s="10"/>
    </row>
    <row r="139" spans="1:4" x14ac:dyDescent="0.2">
      <c r="A139" s="10"/>
      <c r="B139" s="10"/>
      <c r="C139" s="10"/>
      <c r="D139" s="10"/>
    </row>
    <row r="140" spans="1:4" x14ac:dyDescent="0.2">
      <c r="A140" s="10"/>
      <c r="B140" s="10"/>
      <c r="C140" s="10"/>
      <c r="D140" s="10"/>
    </row>
    <row r="141" spans="1:4" ht="15" x14ac:dyDescent="0.25">
      <c r="A141" s="10"/>
      <c r="B141" s="53" t="s">
        <v>91</v>
      </c>
      <c r="C141" s="53"/>
      <c r="D141" s="53"/>
    </row>
    <row r="142" spans="1:4" ht="15" x14ac:dyDescent="0.25">
      <c r="A142" s="9"/>
      <c r="B142" s="10"/>
      <c r="C142" s="6"/>
      <c r="D142" s="11"/>
    </row>
    <row r="143" spans="1:4" x14ac:dyDescent="0.2">
      <c r="A143" s="9" t="s">
        <v>8</v>
      </c>
      <c r="B143" s="13" t="s">
        <v>9</v>
      </c>
      <c r="C143" s="12"/>
      <c r="D143" s="12" t="s">
        <v>135</v>
      </c>
    </row>
    <row r="145" spans="1:4" x14ac:dyDescent="0.2">
      <c r="A145" s="9">
        <v>0</v>
      </c>
      <c r="B145" s="9" t="s">
        <v>95</v>
      </c>
      <c r="C145" s="12"/>
      <c r="D145" s="12">
        <v>121335000</v>
      </c>
    </row>
    <row r="146" spans="1:4" ht="15" x14ac:dyDescent="0.25">
      <c r="A146" s="5"/>
      <c r="C146" s="6"/>
      <c r="D146" s="6"/>
    </row>
    <row r="147" spans="1:4" x14ac:dyDescent="0.2">
      <c r="A147" s="5"/>
      <c r="B147" s="9" t="s">
        <v>96</v>
      </c>
      <c r="C147" s="12"/>
      <c r="D147" s="12">
        <v>54961940.229463555</v>
      </c>
    </row>
    <row r="148" spans="1:4" ht="15" x14ac:dyDescent="0.25">
      <c r="A148" s="5" t="s">
        <v>97</v>
      </c>
      <c r="B148" s="5" t="s">
        <v>98</v>
      </c>
      <c r="C148" s="6">
        <v>54961940.229463555</v>
      </c>
      <c r="D148" s="12"/>
    </row>
    <row r="149" spans="1:4" ht="15" x14ac:dyDescent="0.25">
      <c r="A149" s="5"/>
      <c r="B149" s="5"/>
      <c r="C149" s="6"/>
      <c r="D149" s="12"/>
    </row>
    <row r="150" spans="1:4" x14ac:dyDescent="0.2">
      <c r="A150" s="5"/>
      <c r="B150" s="9" t="s">
        <v>99</v>
      </c>
      <c r="C150" s="30"/>
      <c r="D150" s="12">
        <v>926000</v>
      </c>
    </row>
    <row r="151" spans="1:4" ht="15" x14ac:dyDescent="0.25">
      <c r="A151" s="5" t="s">
        <v>100</v>
      </c>
      <c r="B151" s="5" t="s">
        <v>101</v>
      </c>
      <c r="C151" s="6">
        <v>926000</v>
      </c>
      <c r="D151" s="12"/>
    </row>
    <row r="152" spans="1:4" ht="15" x14ac:dyDescent="0.25">
      <c r="A152" s="5"/>
      <c r="B152" s="5"/>
      <c r="C152" s="6"/>
      <c r="D152" s="12"/>
    </row>
    <row r="153" spans="1:4" x14ac:dyDescent="0.2">
      <c r="A153" s="9"/>
      <c r="B153" s="9" t="s">
        <v>102</v>
      </c>
      <c r="C153" s="30"/>
      <c r="D153" s="12">
        <v>41773821.23521819</v>
      </c>
    </row>
    <row r="154" spans="1:4" ht="15" x14ac:dyDescent="0.25">
      <c r="A154" s="5" t="s">
        <v>103</v>
      </c>
      <c r="B154" s="5" t="s">
        <v>104</v>
      </c>
      <c r="C154" s="6">
        <v>17039226.320677444</v>
      </c>
      <c r="D154" s="12"/>
    </row>
    <row r="155" spans="1:4" ht="15" x14ac:dyDescent="0.25">
      <c r="A155" s="5" t="s">
        <v>105</v>
      </c>
      <c r="B155" s="5" t="s">
        <v>106</v>
      </c>
      <c r="C155" s="6">
        <v>19382460.433645643</v>
      </c>
      <c r="D155" s="6"/>
    </row>
    <row r="156" spans="1:4" ht="15" x14ac:dyDescent="0.25">
      <c r="A156" s="5" t="s">
        <v>107</v>
      </c>
      <c r="B156" s="5" t="s">
        <v>108</v>
      </c>
      <c r="C156" s="6">
        <v>5352134.480895103</v>
      </c>
      <c r="D156" s="6"/>
    </row>
    <row r="157" spans="1:4" ht="15" x14ac:dyDescent="0.25">
      <c r="A157" s="5"/>
      <c r="B157" s="5"/>
      <c r="C157" s="6"/>
      <c r="D157" s="6"/>
    </row>
    <row r="158" spans="1:4" ht="25.5" x14ac:dyDescent="0.2">
      <c r="A158" s="5"/>
      <c r="B158" s="34" t="s">
        <v>109</v>
      </c>
      <c r="C158" s="30"/>
      <c r="D158" s="12">
        <v>11318755.211536676</v>
      </c>
    </row>
    <row r="159" spans="1:4" ht="15" x14ac:dyDescent="0.25">
      <c r="A159" s="5" t="s">
        <v>110</v>
      </c>
      <c r="B159" s="5" t="s">
        <v>111</v>
      </c>
      <c r="C159" s="6">
        <v>10738306.250554435</v>
      </c>
      <c r="D159" s="6"/>
    </row>
    <row r="160" spans="1:4" ht="15" x14ac:dyDescent="0.25">
      <c r="A160" s="5" t="s">
        <v>112</v>
      </c>
      <c r="B160" s="5" t="s">
        <v>113</v>
      </c>
      <c r="C160" s="6">
        <v>580448.9609822405</v>
      </c>
      <c r="D160" s="6"/>
    </row>
    <row r="161" spans="1:4" ht="15" x14ac:dyDescent="0.25">
      <c r="A161" s="5"/>
      <c r="B161" s="5"/>
      <c r="C161" s="6"/>
      <c r="D161" s="6"/>
    </row>
    <row r="162" spans="1:4" x14ac:dyDescent="0.2">
      <c r="A162" s="9"/>
      <c r="B162" s="34" t="s">
        <v>114</v>
      </c>
      <c r="C162" s="30"/>
      <c r="D162" s="12">
        <v>12354483.32378158</v>
      </c>
    </row>
    <row r="163" spans="1:4" ht="15" x14ac:dyDescent="0.25">
      <c r="A163" s="5" t="s">
        <v>115</v>
      </c>
      <c r="B163" s="5" t="s">
        <v>116</v>
      </c>
      <c r="C163" s="6">
        <v>5900575.548208138</v>
      </c>
      <c r="D163" s="6"/>
    </row>
    <row r="164" spans="1:4" ht="15" x14ac:dyDescent="0.25">
      <c r="A164" s="5" t="s">
        <v>117</v>
      </c>
      <c r="B164" s="5" t="s">
        <v>158</v>
      </c>
      <c r="C164" s="30">
        <v>1741349.3123449311</v>
      </c>
      <c r="D164" s="6"/>
    </row>
    <row r="165" spans="1:4" ht="15" x14ac:dyDescent="0.25">
      <c r="A165" s="5" t="s">
        <v>119</v>
      </c>
      <c r="B165" s="5" t="s">
        <v>120</v>
      </c>
      <c r="C165" s="6">
        <v>3482694.3057597121</v>
      </c>
      <c r="D165" s="6"/>
    </row>
    <row r="166" spans="1:4" ht="15" x14ac:dyDescent="0.25">
      <c r="A166" s="5" t="s">
        <v>121</v>
      </c>
      <c r="B166" s="5" t="s">
        <v>122</v>
      </c>
      <c r="C166" s="6">
        <v>1229864.1574687995</v>
      </c>
      <c r="D166" s="6"/>
    </row>
    <row r="168" spans="1:4" ht="63.75" x14ac:dyDescent="0.2">
      <c r="A168" s="5"/>
      <c r="B168" s="43" t="s">
        <v>159</v>
      </c>
      <c r="C168" s="43"/>
    </row>
    <row r="170" spans="1:4" ht="15.75" thickBot="1" x14ac:dyDescent="0.3">
      <c r="B170" s="15" t="s">
        <v>123</v>
      </c>
      <c r="C170" s="16"/>
      <c r="D170" s="17">
        <f>SUM(D147:D168)</f>
        <v>121335000</v>
      </c>
    </row>
    <row r="171" spans="1:4" ht="13.5" thickTop="1" x14ac:dyDescent="0.2">
      <c r="A171" s="4"/>
    </row>
  </sheetData>
  <mergeCells count="11">
    <mergeCell ref="B34:D34"/>
    <mergeCell ref="A1:D1"/>
    <mergeCell ref="A2:D2"/>
    <mergeCell ref="A3:D3"/>
    <mergeCell ref="A4:D4"/>
    <mergeCell ref="B6:D6"/>
    <mergeCell ref="A122:D122"/>
    <mergeCell ref="A123:D123"/>
    <mergeCell ref="A124:D124"/>
    <mergeCell ref="B126:D126"/>
    <mergeCell ref="B141:D141"/>
  </mergeCells>
  <pageMargins left="0.7" right="0.7"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J13" sqref="J13"/>
    </sheetView>
  </sheetViews>
  <sheetFormatPr baseColWidth="10" defaultRowHeight="12.75" x14ac:dyDescent="0.2"/>
  <cols>
    <col min="1" max="1" width="22.85546875" style="1" customWidth="1"/>
    <col min="2" max="2" width="15.85546875" style="1" customWidth="1"/>
    <col min="3" max="3" width="21.7109375" style="1" customWidth="1"/>
    <col min="4" max="4" width="15.140625" style="1" customWidth="1"/>
    <col min="5" max="5" width="16" style="1" customWidth="1"/>
    <col min="6" max="6" width="14.5703125" style="1" customWidth="1"/>
    <col min="7" max="7" width="15.5703125" style="1" customWidth="1"/>
    <col min="8" max="256" width="11.42578125" style="1"/>
    <col min="257" max="257" width="22.85546875" style="1" customWidth="1"/>
    <col min="258" max="258" width="18.42578125" style="1" customWidth="1"/>
    <col min="259" max="259" width="23.5703125" style="1" bestFit="1" customWidth="1"/>
    <col min="260" max="260" width="18.42578125" style="1" customWidth="1"/>
    <col min="261" max="261" width="17.28515625" style="1" customWidth="1"/>
    <col min="262" max="262" width="15.85546875" style="1" customWidth="1"/>
    <col min="263" max="263" width="17.28515625" style="1" customWidth="1"/>
    <col min="264" max="512" width="11.42578125" style="1"/>
    <col min="513" max="513" width="22.85546875" style="1" customWidth="1"/>
    <col min="514" max="514" width="18.42578125" style="1" customWidth="1"/>
    <col min="515" max="515" width="23.5703125" style="1" bestFit="1" customWidth="1"/>
    <col min="516" max="516" width="18.42578125" style="1" customWidth="1"/>
    <col min="517" max="517" width="17.28515625" style="1" customWidth="1"/>
    <col min="518" max="518" width="15.85546875" style="1" customWidth="1"/>
    <col min="519" max="519" width="17.28515625" style="1" customWidth="1"/>
    <col min="520" max="768" width="11.42578125" style="1"/>
    <col min="769" max="769" width="22.85546875" style="1" customWidth="1"/>
    <col min="770" max="770" width="18.42578125" style="1" customWidth="1"/>
    <col min="771" max="771" width="23.5703125" style="1" bestFit="1" customWidth="1"/>
    <col min="772" max="772" width="18.42578125" style="1" customWidth="1"/>
    <col min="773" max="773" width="17.28515625" style="1" customWidth="1"/>
    <col min="774" max="774" width="15.85546875" style="1" customWidth="1"/>
    <col min="775" max="775" width="17.28515625" style="1" customWidth="1"/>
    <col min="776" max="1024" width="11.42578125" style="1"/>
    <col min="1025" max="1025" width="22.85546875" style="1" customWidth="1"/>
    <col min="1026" max="1026" width="18.42578125" style="1" customWidth="1"/>
    <col min="1027" max="1027" width="23.5703125" style="1" bestFit="1" customWidth="1"/>
    <col min="1028" max="1028" width="18.42578125" style="1" customWidth="1"/>
    <col min="1029" max="1029" width="17.28515625" style="1" customWidth="1"/>
    <col min="1030" max="1030" width="15.85546875" style="1" customWidth="1"/>
    <col min="1031" max="1031" width="17.28515625" style="1" customWidth="1"/>
    <col min="1032" max="1280" width="11.42578125" style="1"/>
    <col min="1281" max="1281" width="22.85546875" style="1" customWidth="1"/>
    <col min="1282" max="1282" width="18.42578125" style="1" customWidth="1"/>
    <col min="1283" max="1283" width="23.5703125" style="1" bestFit="1" customWidth="1"/>
    <col min="1284" max="1284" width="18.42578125" style="1" customWidth="1"/>
    <col min="1285" max="1285" width="17.28515625" style="1" customWidth="1"/>
    <col min="1286" max="1286" width="15.85546875" style="1" customWidth="1"/>
    <col min="1287" max="1287" width="17.28515625" style="1" customWidth="1"/>
    <col min="1288" max="1536" width="11.42578125" style="1"/>
    <col min="1537" max="1537" width="22.85546875" style="1" customWidth="1"/>
    <col min="1538" max="1538" width="18.42578125" style="1" customWidth="1"/>
    <col min="1539" max="1539" width="23.5703125" style="1" bestFit="1" customWidth="1"/>
    <col min="1540" max="1540" width="18.42578125" style="1" customWidth="1"/>
    <col min="1541" max="1541" width="17.28515625" style="1" customWidth="1"/>
    <col min="1542" max="1542" width="15.85546875" style="1" customWidth="1"/>
    <col min="1543" max="1543" width="17.28515625" style="1" customWidth="1"/>
    <col min="1544" max="1792" width="11.42578125" style="1"/>
    <col min="1793" max="1793" width="22.85546875" style="1" customWidth="1"/>
    <col min="1794" max="1794" width="18.42578125" style="1" customWidth="1"/>
    <col min="1795" max="1795" width="23.5703125" style="1" bestFit="1" customWidth="1"/>
    <col min="1796" max="1796" width="18.42578125" style="1" customWidth="1"/>
    <col min="1797" max="1797" width="17.28515625" style="1" customWidth="1"/>
    <col min="1798" max="1798" width="15.85546875" style="1" customWidth="1"/>
    <col min="1799" max="1799" width="17.28515625" style="1" customWidth="1"/>
    <col min="1800" max="2048" width="11.42578125" style="1"/>
    <col min="2049" max="2049" width="22.85546875" style="1" customWidth="1"/>
    <col min="2050" max="2050" width="18.42578125" style="1" customWidth="1"/>
    <col min="2051" max="2051" width="23.5703125" style="1" bestFit="1" customWidth="1"/>
    <col min="2052" max="2052" width="18.42578125" style="1" customWidth="1"/>
    <col min="2053" max="2053" width="17.28515625" style="1" customWidth="1"/>
    <col min="2054" max="2054" width="15.85546875" style="1" customWidth="1"/>
    <col min="2055" max="2055" width="17.28515625" style="1" customWidth="1"/>
    <col min="2056" max="2304" width="11.42578125" style="1"/>
    <col min="2305" max="2305" width="22.85546875" style="1" customWidth="1"/>
    <col min="2306" max="2306" width="18.42578125" style="1" customWidth="1"/>
    <col min="2307" max="2307" width="23.5703125" style="1" bestFit="1" customWidth="1"/>
    <col min="2308" max="2308" width="18.42578125" style="1" customWidth="1"/>
    <col min="2309" max="2309" width="17.28515625" style="1" customWidth="1"/>
    <col min="2310" max="2310" width="15.85546875" style="1" customWidth="1"/>
    <col min="2311" max="2311" width="17.28515625" style="1" customWidth="1"/>
    <col min="2312" max="2560" width="11.42578125" style="1"/>
    <col min="2561" max="2561" width="22.85546875" style="1" customWidth="1"/>
    <col min="2562" max="2562" width="18.42578125" style="1" customWidth="1"/>
    <col min="2563" max="2563" width="23.5703125" style="1" bestFit="1" customWidth="1"/>
    <col min="2564" max="2564" width="18.42578125" style="1" customWidth="1"/>
    <col min="2565" max="2565" width="17.28515625" style="1" customWidth="1"/>
    <col min="2566" max="2566" width="15.85546875" style="1" customWidth="1"/>
    <col min="2567" max="2567" width="17.28515625" style="1" customWidth="1"/>
    <col min="2568" max="2816" width="11.42578125" style="1"/>
    <col min="2817" max="2817" width="22.85546875" style="1" customWidth="1"/>
    <col min="2818" max="2818" width="18.42578125" style="1" customWidth="1"/>
    <col min="2819" max="2819" width="23.5703125" style="1" bestFit="1" customWidth="1"/>
    <col min="2820" max="2820" width="18.42578125" style="1" customWidth="1"/>
    <col min="2821" max="2821" width="17.28515625" style="1" customWidth="1"/>
    <col min="2822" max="2822" width="15.85546875" style="1" customWidth="1"/>
    <col min="2823" max="2823" width="17.28515625" style="1" customWidth="1"/>
    <col min="2824" max="3072" width="11.42578125" style="1"/>
    <col min="3073" max="3073" width="22.85546875" style="1" customWidth="1"/>
    <col min="3074" max="3074" width="18.42578125" style="1" customWidth="1"/>
    <col min="3075" max="3075" width="23.5703125" style="1" bestFit="1" customWidth="1"/>
    <col min="3076" max="3076" width="18.42578125" style="1" customWidth="1"/>
    <col min="3077" max="3077" width="17.28515625" style="1" customWidth="1"/>
    <col min="3078" max="3078" width="15.85546875" style="1" customWidth="1"/>
    <col min="3079" max="3079" width="17.28515625" style="1" customWidth="1"/>
    <col min="3080" max="3328" width="11.42578125" style="1"/>
    <col min="3329" max="3329" width="22.85546875" style="1" customWidth="1"/>
    <col min="3330" max="3330" width="18.42578125" style="1" customWidth="1"/>
    <col min="3331" max="3331" width="23.5703125" style="1" bestFit="1" customWidth="1"/>
    <col min="3332" max="3332" width="18.42578125" style="1" customWidth="1"/>
    <col min="3333" max="3333" width="17.28515625" style="1" customWidth="1"/>
    <col min="3334" max="3334" width="15.85546875" style="1" customWidth="1"/>
    <col min="3335" max="3335" width="17.28515625" style="1" customWidth="1"/>
    <col min="3336" max="3584" width="11.42578125" style="1"/>
    <col min="3585" max="3585" width="22.85546875" style="1" customWidth="1"/>
    <col min="3586" max="3586" width="18.42578125" style="1" customWidth="1"/>
    <col min="3587" max="3587" width="23.5703125" style="1" bestFit="1" customWidth="1"/>
    <col min="3588" max="3588" width="18.42578125" style="1" customWidth="1"/>
    <col min="3589" max="3589" width="17.28515625" style="1" customWidth="1"/>
    <col min="3590" max="3590" width="15.85546875" style="1" customWidth="1"/>
    <col min="3591" max="3591" width="17.28515625" style="1" customWidth="1"/>
    <col min="3592" max="3840" width="11.42578125" style="1"/>
    <col min="3841" max="3841" width="22.85546875" style="1" customWidth="1"/>
    <col min="3842" max="3842" width="18.42578125" style="1" customWidth="1"/>
    <col min="3843" max="3843" width="23.5703125" style="1" bestFit="1" customWidth="1"/>
    <col min="3844" max="3844" width="18.42578125" style="1" customWidth="1"/>
    <col min="3845" max="3845" width="17.28515625" style="1" customWidth="1"/>
    <col min="3846" max="3846" width="15.85546875" style="1" customWidth="1"/>
    <col min="3847" max="3847" width="17.28515625" style="1" customWidth="1"/>
    <col min="3848" max="4096" width="11.42578125" style="1"/>
    <col min="4097" max="4097" width="22.85546875" style="1" customWidth="1"/>
    <col min="4098" max="4098" width="18.42578125" style="1" customWidth="1"/>
    <col min="4099" max="4099" width="23.5703125" style="1" bestFit="1" customWidth="1"/>
    <col min="4100" max="4100" width="18.42578125" style="1" customWidth="1"/>
    <col min="4101" max="4101" width="17.28515625" style="1" customWidth="1"/>
    <col min="4102" max="4102" width="15.85546875" style="1" customWidth="1"/>
    <col min="4103" max="4103" width="17.28515625" style="1" customWidth="1"/>
    <col min="4104" max="4352" width="11.42578125" style="1"/>
    <col min="4353" max="4353" width="22.85546875" style="1" customWidth="1"/>
    <col min="4354" max="4354" width="18.42578125" style="1" customWidth="1"/>
    <col min="4355" max="4355" width="23.5703125" style="1" bestFit="1" customWidth="1"/>
    <col min="4356" max="4356" width="18.42578125" style="1" customWidth="1"/>
    <col min="4357" max="4357" width="17.28515625" style="1" customWidth="1"/>
    <col min="4358" max="4358" width="15.85546875" style="1" customWidth="1"/>
    <col min="4359" max="4359" width="17.28515625" style="1" customWidth="1"/>
    <col min="4360" max="4608" width="11.42578125" style="1"/>
    <col min="4609" max="4609" width="22.85546875" style="1" customWidth="1"/>
    <col min="4610" max="4610" width="18.42578125" style="1" customWidth="1"/>
    <col min="4611" max="4611" width="23.5703125" style="1" bestFit="1" customWidth="1"/>
    <col min="4612" max="4612" width="18.42578125" style="1" customWidth="1"/>
    <col min="4613" max="4613" width="17.28515625" style="1" customWidth="1"/>
    <col min="4614" max="4614" width="15.85546875" style="1" customWidth="1"/>
    <col min="4615" max="4615" width="17.28515625" style="1" customWidth="1"/>
    <col min="4616" max="4864" width="11.42578125" style="1"/>
    <col min="4865" max="4865" width="22.85546875" style="1" customWidth="1"/>
    <col min="4866" max="4866" width="18.42578125" style="1" customWidth="1"/>
    <col min="4867" max="4867" width="23.5703125" style="1" bestFit="1" customWidth="1"/>
    <col min="4868" max="4868" width="18.42578125" style="1" customWidth="1"/>
    <col min="4869" max="4869" width="17.28515625" style="1" customWidth="1"/>
    <col min="4870" max="4870" width="15.85546875" style="1" customWidth="1"/>
    <col min="4871" max="4871" width="17.28515625" style="1" customWidth="1"/>
    <col min="4872" max="5120" width="11.42578125" style="1"/>
    <col min="5121" max="5121" width="22.85546875" style="1" customWidth="1"/>
    <col min="5122" max="5122" width="18.42578125" style="1" customWidth="1"/>
    <col min="5123" max="5123" width="23.5703125" style="1" bestFit="1" customWidth="1"/>
    <col min="5124" max="5124" width="18.42578125" style="1" customWidth="1"/>
    <col min="5125" max="5125" width="17.28515625" style="1" customWidth="1"/>
    <col min="5126" max="5126" width="15.85546875" style="1" customWidth="1"/>
    <col min="5127" max="5127" width="17.28515625" style="1" customWidth="1"/>
    <col min="5128" max="5376" width="11.42578125" style="1"/>
    <col min="5377" max="5377" width="22.85546875" style="1" customWidth="1"/>
    <col min="5378" max="5378" width="18.42578125" style="1" customWidth="1"/>
    <col min="5379" max="5379" width="23.5703125" style="1" bestFit="1" customWidth="1"/>
    <col min="5380" max="5380" width="18.42578125" style="1" customWidth="1"/>
    <col min="5381" max="5381" width="17.28515625" style="1" customWidth="1"/>
    <col min="5382" max="5382" width="15.85546875" style="1" customWidth="1"/>
    <col min="5383" max="5383" width="17.28515625" style="1" customWidth="1"/>
    <col min="5384" max="5632" width="11.42578125" style="1"/>
    <col min="5633" max="5633" width="22.85546875" style="1" customWidth="1"/>
    <col min="5634" max="5634" width="18.42578125" style="1" customWidth="1"/>
    <col min="5635" max="5635" width="23.5703125" style="1" bestFit="1" customWidth="1"/>
    <col min="5636" max="5636" width="18.42578125" style="1" customWidth="1"/>
    <col min="5637" max="5637" width="17.28515625" style="1" customWidth="1"/>
    <col min="5638" max="5638" width="15.85546875" style="1" customWidth="1"/>
    <col min="5639" max="5639" width="17.28515625" style="1" customWidth="1"/>
    <col min="5640" max="5888" width="11.42578125" style="1"/>
    <col min="5889" max="5889" width="22.85546875" style="1" customWidth="1"/>
    <col min="5890" max="5890" width="18.42578125" style="1" customWidth="1"/>
    <col min="5891" max="5891" width="23.5703125" style="1" bestFit="1" customWidth="1"/>
    <col min="5892" max="5892" width="18.42578125" style="1" customWidth="1"/>
    <col min="5893" max="5893" width="17.28515625" style="1" customWidth="1"/>
    <col min="5894" max="5894" width="15.85546875" style="1" customWidth="1"/>
    <col min="5895" max="5895" width="17.28515625" style="1" customWidth="1"/>
    <col min="5896" max="6144" width="11.42578125" style="1"/>
    <col min="6145" max="6145" width="22.85546875" style="1" customWidth="1"/>
    <col min="6146" max="6146" width="18.42578125" style="1" customWidth="1"/>
    <col min="6147" max="6147" width="23.5703125" style="1" bestFit="1" customWidth="1"/>
    <col min="6148" max="6148" width="18.42578125" style="1" customWidth="1"/>
    <col min="6149" max="6149" width="17.28515625" style="1" customWidth="1"/>
    <col min="6150" max="6150" width="15.85546875" style="1" customWidth="1"/>
    <col min="6151" max="6151" width="17.28515625" style="1" customWidth="1"/>
    <col min="6152" max="6400" width="11.42578125" style="1"/>
    <col min="6401" max="6401" width="22.85546875" style="1" customWidth="1"/>
    <col min="6402" max="6402" width="18.42578125" style="1" customWidth="1"/>
    <col min="6403" max="6403" width="23.5703125" style="1" bestFit="1" customWidth="1"/>
    <col min="6404" max="6404" width="18.42578125" style="1" customWidth="1"/>
    <col min="6405" max="6405" width="17.28515625" style="1" customWidth="1"/>
    <col min="6406" max="6406" width="15.85546875" style="1" customWidth="1"/>
    <col min="6407" max="6407" width="17.28515625" style="1" customWidth="1"/>
    <col min="6408" max="6656" width="11.42578125" style="1"/>
    <col min="6657" max="6657" width="22.85546875" style="1" customWidth="1"/>
    <col min="6658" max="6658" width="18.42578125" style="1" customWidth="1"/>
    <col min="6659" max="6659" width="23.5703125" style="1" bestFit="1" customWidth="1"/>
    <col min="6660" max="6660" width="18.42578125" style="1" customWidth="1"/>
    <col min="6661" max="6661" width="17.28515625" style="1" customWidth="1"/>
    <col min="6662" max="6662" width="15.85546875" style="1" customWidth="1"/>
    <col min="6663" max="6663" width="17.28515625" style="1" customWidth="1"/>
    <col min="6664" max="6912" width="11.42578125" style="1"/>
    <col min="6913" max="6913" width="22.85546875" style="1" customWidth="1"/>
    <col min="6914" max="6914" width="18.42578125" style="1" customWidth="1"/>
    <col min="6915" max="6915" width="23.5703125" style="1" bestFit="1" customWidth="1"/>
    <col min="6916" max="6916" width="18.42578125" style="1" customWidth="1"/>
    <col min="6917" max="6917" width="17.28515625" style="1" customWidth="1"/>
    <col min="6918" max="6918" width="15.85546875" style="1" customWidth="1"/>
    <col min="6919" max="6919" width="17.28515625" style="1" customWidth="1"/>
    <col min="6920" max="7168" width="11.42578125" style="1"/>
    <col min="7169" max="7169" width="22.85546875" style="1" customWidth="1"/>
    <col min="7170" max="7170" width="18.42578125" style="1" customWidth="1"/>
    <col min="7171" max="7171" width="23.5703125" style="1" bestFit="1" customWidth="1"/>
    <col min="7172" max="7172" width="18.42578125" style="1" customWidth="1"/>
    <col min="7173" max="7173" width="17.28515625" style="1" customWidth="1"/>
    <col min="7174" max="7174" width="15.85546875" style="1" customWidth="1"/>
    <col min="7175" max="7175" width="17.28515625" style="1" customWidth="1"/>
    <col min="7176" max="7424" width="11.42578125" style="1"/>
    <col min="7425" max="7425" width="22.85546875" style="1" customWidth="1"/>
    <col min="7426" max="7426" width="18.42578125" style="1" customWidth="1"/>
    <col min="7427" max="7427" width="23.5703125" style="1" bestFit="1" customWidth="1"/>
    <col min="7428" max="7428" width="18.42578125" style="1" customWidth="1"/>
    <col min="7429" max="7429" width="17.28515625" style="1" customWidth="1"/>
    <col min="7430" max="7430" width="15.85546875" style="1" customWidth="1"/>
    <col min="7431" max="7431" width="17.28515625" style="1" customWidth="1"/>
    <col min="7432" max="7680" width="11.42578125" style="1"/>
    <col min="7681" max="7681" width="22.85546875" style="1" customWidth="1"/>
    <col min="7682" max="7682" width="18.42578125" style="1" customWidth="1"/>
    <col min="7683" max="7683" width="23.5703125" style="1" bestFit="1" customWidth="1"/>
    <col min="7684" max="7684" width="18.42578125" style="1" customWidth="1"/>
    <col min="7685" max="7685" width="17.28515625" style="1" customWidth="1"/>
    <col min="7686" max="7686" width="15.85546875" style="1" customWidth="1"/>
    <col min="7687" max="7687" width="17.28515625" style="1" customWidth="1"/>
    <col min="7688" max="7936" width="11.42578125" style="1"/>
    <col min="7937" max="7937" width="22.85546875" style="1" customWidth="1"/>
    <col min="7938" max="7938" width="18.42578125" style="1" customWidth="1"/>
    <col min="7939" max="7939" width="23.5703125" style="1" bestFit="1" customWidth="1"/>
    <col min="7940" max="7940" width="18.42578125" style="1" customWidth="1"/>
    <col min="7941" max="7941" width="17.28515625" style="1" customWidth="1"/>
    <col min="7942" max="7942" width="15.85546875" style="1" customWidth="1"/>
    <col min="7943" max="7943" width="17.28515625" style="1" customWidth="1"/>
    <col min="7944" max="8192" width="11.42578125" style="1"/>
    <col min="8193" max="8193" width="22.85546875" style="1" customWidth="1"/>
    <col min="8194" max="8194" width="18.42578125" style="1" customWidth="1"/>
    <col min="8195" max="8195" width="23.5703125" style="1" bestFit="1" customWidth="1"/>
    <col min="8196" max="8196" width="18.42578125" style="1" customWidth="1"/>
    <col min="8197" max="8197" width="17.28515625" style="1" customWidth="1"/>
    <col min="8198" max="8198" width="15.85546875" style="1" customWidth="1"/>
    <col min="8199" max="8199" width="17.28515625" style="1" customWidth="1"/>
    <col min="8200" max="8448" width="11.42578125" style="1"/>
    <col min="8449" max="8449" width="22.85546875" style="1" customWidth="1"/>
    <col min="8450" max="8450" width="18.42578125" style="1" customWidth="1"/>
    <col min="8451" max="8451" width="23.5703125" style="1" bestFit="1" customWidth="1"/>
    <col min="8452" max="8452" width="18.42578125" style="1" customWidth="1"/>
    <col min="8453" max="8453" width="17.28515625" style="1" customWidth="1"/>
    <col min="8454" max="8454" width="15.85546875" style="1" customWidth="1"/>
    <col min="8455" max="8455" width="17.28515625" style="1" customWidth="1"/>
    <col min="8456" max="8704" width="11.42578125" style="1"/>
    <col min="8705" max="8705" width="22.85546875" style="1" customWidth="1"/>
    <col min="8706" max="8706" width="18.42578125" style="1" customWidth="1"/>
    <col min="8707" max="8707" width="23.5703125" style="1" bestFit="1" customWidth="1"/>
    <col min="8708" max="8708" width="18.42578125" style="1" customWidth="1"/>
    <col min="8709" max="8709" width="17.28515625" style="1" customWidth="1"/>
    <col min="8710" max="8710" width="15.85546875" style="1" customWidth="1"/>
    <col min="8711" max="8711" width="17.28515625" style="1" customWidth="1"/>
    <col min="8712" max="8960" width="11.42578125" style="1"/>
    <col min="8961" max="8961" width="22.85546875" style="1" customWidth="1"/>
    <col min="8962" max="8962" width="18.42578125" style="1" customWidth="1"/>
    <col min="8963" max="8963" width="23.5703125" style="1" bestFit="1" customWidth="1"/>
    <col min="8964" max="8964" width="18.42578125" style="1" customWidth="1"/>
    <col min="8965" max="8965" width="17.28515625" style="1" customWidth="1"/>
    <col min="8966" max="8966" width="15.85546875" style="1" customWidth="1"/>
    <col min="8967" max="8967" width="17.28515625" style="1" customWidth="1"/>
    <col min="8968" max="9216" width="11.42578125" style="1"/>
    <col min="9217" max="9217" width="22.85546875" style="1" customWidth="1"/>
    <col min="9218" max="9218" width="18.42578125" style="1" customWidth="1"/>
    <col min="9219" max="9219" width="23.5703125" style="1" bestFit="1" customWidth="1"/>
    <col min="9220" max="9220" width="18.42578125" style="1" customWidth="1"/>
    <col min="9221" max="9221" width="17.28515625" style="1" customWidth="1"/>
    <col min="9222" max="9222" width="15.85546875" style="1" customWidth="1"/>
    <col min="9223" max="9223" width="17.28515625" style="1" customWidth="1"/>
    <col min="9224" max="9472" width="11.42578125" style="1"/>
    <col min="9473" max="9473" width="22.85546875" style="1" customWidth="1"/>
    <col min="9474" max="9474" width="18.42578125" style="1" customWidth="1"/>
    <col min="9475" max="9475" width="23.5703125" style="1" bestFit="1" customWidth="1"/>
    <col min="9476" max="9476" width="18.42578125" style="1" customWidth="1"/>
    <col min="9477" max="9477" width="17.28515625" style="1" customWidth="1"/>
    <col min="9478" max="9478" width="15.85546875" style="1" customWidth="1"/>
    <col min="9479" max="9479" width="17.28515625" style="1" customWidth="1"/>
    <col min="9480" max="9728" width="11.42578125" style="1"/>
    <col min="9729" max="9729" width="22.85546875" style="1" customWidth="1"/>
    <col min="9730" max="9730" width="18.42578125" style="1" customWidth="1"/>
    <col min="9731" max="9731" width="23.5703125" style="1" bestFit="1" customWidth="1"/>
    <col min="9732" max="9732" width="18.42578125" style="1" customWidth="1"/>
    <col min="9733" max="9733" width="17.28515625" style="1" customWidth="1"/>
    <col min="9734" max="9734" width="15.85546875" style="1" customWidth="1"/>
    <col min="9735" max="9735" width="17.28515625" style="1" customWidth="1"/>
    <col min="9736" max="9984" width="11.42578125" style="1"/>
    <col min="9985" max="9985" width="22.85546875" style="1" customWidth="1"/>
    <col min="9986" max="9986" width="18.42578125" style="1" customWidth="1"/>
    <col min="9987" max="9987" width="23.5703125" style="1" bestFit="1" customWidth="1"/>
    <col min="9988" max="9988" width="18.42578125" style="1" customWidth="1"/>
    <col min="9989" max="9989" width="17.28515625" style="1" customWidth="1"/>
    <col min="9990" max="9990" width="15.85546875" style="1" customWidth="1"/>
    <col min="9991" max="9991" width="17.28515625" style="1" customWidth="1"/>
    <col min="9992" max="10240" width="11.42578125" style="1"/>
    <col min="10241" max="10241" width="22.85546875" style="1" customWidth="1"/>
    <col min="10242" max="10242" width="18.42578125" style="1" customWidth="1"/>
    <col min="10243" max="10243" width="23.5703125" style="1" bestFit="1" customWidth="1"/>
    <col min="10244" max="10244" width="18.42578125" style="1" customWidth="1"/>
    <col min="10245" max="10245" width="17.28515625" style="1" customWidth="1"/>
    <col min="10246" max="10246" width="15.85546875" style="1" customWidth="1"/>
    <col min="10247" max="10247" width="17.28515625" style="1" customWidth="1"/>
    <col min="10248" max="10496" width="11.42578125" style="1"/>
    <col min="10497" max="10497" width="22.85546875" style="1" customWidth="1"/>
    <col min="10498" max="10498" width="18.42578125" style="1" customWidth="1"/>
    <col min="10499" max="10499" width="23.5703125" style="1" bestFit="1" customWidth="1"/>
    <col min="10500" max="10500" width="18.42578125" style="1" customWidth="1"/>
    <col min="10501" max="10501" width="17.28515625" style="1" customWidth="1"/>
    <col min="10502" max="10502" width="15.85546875" style="1" customWidth="1"/>
    <col min="10503" max="10503" width="17.28515625" style="1" customWidth="1"/>
    <col min="10504" max="10752" width="11.42578125" style="1"/>
    <col min="10753" max="10753" width="22.85546875" style="1" customWidth="1"/>
    <col min="10754" max="10754" width="18.42578125" style="1" customWidth="1"/>
    <col min="10755" max="10755" width="23.5703125" style="1" bestFit="1" customWidth="1"/>
    <col min="10756" max="10756" width="18.42578125" style="1" customWidth="1"/>
    <col min="10757" max="10757" width="17.28515625" style="1" customWidth="1"/>
    <col min="10758" max="10758" width="15.85546875" style="1" customWidth="1"/>
    <col min="10759" max="10759" width="17.28515625" style="1" customWidth="1"/>
    <col min="10760" max="11008" width="11.42578125" style="1"/>
    <col min="11009" max="11009" width="22.85546875" style="1" customWidth="1"/>
    <col min="11010" max="11010" width="18.42578125" style="1" customWidth="1"/>
    <col min="11011" max="11011" width="23.5703125" style="1" bestFit="1" customWidth="1"/>
    <col min="11012" max="11012" width="18.42578125" style="1" customWidth="1"/>
    <col min="11013" max="11013" width="17.28515625" style="1" customWidth="1"/>
    <col min="11014" max="11014" width="15.85546875" style="1" customWidth="1"/>
    <col min="11015" max="11015" width="17.28515625" style="1" customWidth="1"/>
    <col min="11016" max="11264" width="11.42578125" style="1"/>
    <col min="11265" max="11265" width="22.85546875" style="1" customWidth="1"/>
    <col min="11266" max="11266" width="18.42578125" style="1" customWidth="1"/>
    <col min="11267" max="11267" width="23.5703125" style="1" bestFit="1" customWidth="1"/>
    <col min="11268" max="11268" width="18.42578125" style="1" customWidth="1"/>
    <col min="11269" max="11269" width="17.28515625" style="1" customWidth="1"/>
    <col min="11270" max="11270" width="15.85546875" style="1" customWidth="1"/>
    <col min="11271" max="11271" width="17.28515625" style="1" customWidth="1"/>
    <col min="11272" max="11520" width="11.42578125" style="1"/>
    <col min="11521" max="11521" width="22.85546875" style="1" customWidth="1"/>
    <col min="11522" max="11522" width="18.42578125" style="1" customWidth="1"/>
    <col min="11523" max="11523" width="23.5703125" style="1" bestFit="1" customWidth="1"/>
    <col min="11524" max="11524" width="18.42578125" style="1" customWidth="1"/>
    <col min="11525" max="11525" width="17.28515625" style="1" customWidth="1"/>
    <col min="11526" max="11526" width="15.85546875" style="1" customWidth="1"/>
    <col min="11527" max="11527" width="17.28515625" style="1" customWidth="1"/>
    <col min="11528" max="11776" width="11.42578125" style="1"/>
    <col min="11777" max="11777" width="22.85546875" style="1" customWidth="1"/>
    <col min="11778" max="11778" width="18.42578125" style="1" customWidth="1"/>
    <col min="11779" max="11779" width="23.5703125" style="1" bestFit="1" customWidth="1"/>
    <col min="11780" max="11780" width="18.42578125" style="1" customWidth="1"/>
    <col min="11781" max="11781" width="17.28515625" style="1" customWidth="1"/>
    <col min="11782" max="11782" width="15.85546875" style="1" customWidth="1"/>
    <col min="11783" max="11783" width="17.28515625" style="1" customWidth="1"/>
    <col min="11784" max="12032" width="11.42578125" style="1"/>
    <col min="12033" max="12033" width="22.85546875" style="1" customWidth="1"/>
    <col min="12034" max="12034" width="18.42578125" style="1" customWidth="1"/>
    <col min="12035" max="12035" width="23.5703125" style="1" bestFit="1" customWidth="1"/>
    <col min="12036" max="12036" width="18.42578125" style="1" customWidth="1"/>
    <col min="12037" max="12037" width="17.28515625" style="1" customWidth="1"/>
    <col min="12038" max="12038" width="15.85546875" style="1" customWidth="1"/>
    <col min="12039" max="12039" width="17.28515625" style="1" customWidth="1"/>
    <col min="12040" max="12288" width="11.42578125" style="1"/>
    <col min="12289" max="12289" width="22.85546875" style="1" customWidth="1"/>
    <col min="12290" max="12290" width="18.42578125" style="1" customWidth="1"/>
    <col min="12291" max="12291" width="23.5703125" style="1" bestFit="1" customWidth="1"/>
    <col min="12292" max="12292" width="18.42578125" style="1" customWidth="1"/>
    <col min="12293" max="12293" width="17.28515625" style="1" customWidth="1"/>
    <col min="12294" max="12294" width="15.85546875" style="1" customWidth="1"/>
    <col min="12295" max="12295" width="17.28515625" style="1" customWidth="1"/>
    <col min="12296" max="12544" width="11.42578125" style="1"/>
    <col min="12545" max="12545" width="22.85546875" style="1" customWidth="1"/>
    <col min="12546" max="12546" width="18.42578125" style="1" customWidth="1"/>
    <col min="12547" max="12547" width="23.5703125" style="1" bestFit="1" customWidth="1"/>
    <col min="12548" max="12548" width="18.42578125" style="1" customWidth="1"/>
    <col min="12549" max="12549" width="17.28515625" style="1" customWidth="1"/>
    <col min="12550" max="12550" width="15.85546875" style="1" customWidth="1"/>
    <col min="12551" max="12551" width="17.28515625" style="1" customWidth="1"/>
    <col min="12552" max="12800" width="11.42578125" style="1"/>
    <col min="12801" max="12801" width="22.85546875" style="1" customWidth="1"/>
    <col min="12802" max="12802" width="18.42578125" style="1" customWidth="1"/>
    <col min="12803" max="12803" width="23.5703125" style="1" bestFit="1" customWidth="1"/>
    <col min="12804" max="12804" width="18.42578125" style="1" customWidth="1"/>
    <col min="12805" max="12805" width="17.28515625" style="1" customWidth="1"/>
    <col min="12806" max="12806" width="15.85546875" style="1" customWidth="1"/>
    <col min="12807" max="12807" width="17.28515625" style="1" customWidth="1"/>
    <col min="12808" max="13056" width="11.42578125" style="1"/>
    <col min="13057" max="13057" width="22.85546875" style="1" customWidth="1"/>
    <col min="13058" max="13058" width="18.42578125" style="1" customWidth="1"/>
    <col min="13059" max="13059" width="23.5703125" style="1" bestFit="1" customWidth="1"/>
    <col min="13060" max="13060" width="18.42578125" style="1" customWidth="1"/>
    <col min="13061" max="13061" width="17.28515625" style="1" customWidth="1"/>
    <col min="13062" max="13062" width="15.85546875" style="1" customWidth="1"/>
    <col min="13063" max="13063" width="17.28515625" style="1" customWidth="1"/>
    <col min="13064" max="13312" width="11.42578125" style="1"/>
    <col min="13313" max="13313" width="22.85546875" style="1" customWidth="1"/>
    <col min="13314" max="13314" width="18.42578125" style="1" customWidth="1"/>
    <col min="13315" max="13315" width="23.5703125" style="1" bestFit="1" customWidth="1"/>
    <col min="13316" max="13316" width="18.42578125" style="1" customWidth="1"/>
    <col min="13317" max="13317" width="17.28515625" style="1" customWidth="1"/>
    <col min="13318" max="13318" width="15.85546875" style="1" customWidth="1"/>
    <col min="13319" max="13319" width="17.28515625" style="1" customWidth="1"/>
    <col min="13320" max="13568" width="11.42578125" style="1"/>
    <col min="13569" max="13569" width="22.85546875" style="1" customWidth="1"/>
    <col min="13570" max="13570" width="18.42578125" style="1" customWidth="1"/>
    <col min="13571" max="13571" width="23.5703125" style="1" bestFit="1" customWidth="1"/>
    <col min="13572" max="13572" width="18.42578125" style="1" customWidth="1"/>
    <col min="13573" max="13573" width="17.28515625" style="1" customWidth="1"/>
    <col min="13574" max="13574" width="15.85546875" style="1" customWidth="1"/>
    <col min="13575" max="13575" width="17.28515625" style="1" customWidth="1"/>
    <col min="13576" max="13824" width="11.42578125" style="1"/>
    <col min="13825" max="13825" width="22.85546875" style="1" customWidth="1"/>
    <col min="13826" max="13826" width="18.42578125" style="1" customWidth="1"/>
    <col min="13827" max="13827" width="23.5703125" style="1" bestFit="1" customWidth="1"/>
    <col min="13828" max="13828" width="18.42578125" style="1" customWidth="1"/>
    <col min="13829" max="13829" width="17.28515625" style="1" customWidth="1"/>
    <col min="13830" max="13830" width="15.85546875" style="1" customWidth="1"/>
    <col min="13831" max="13831" width="17.28515625" style="1" customWidth="1"/>
    <col min="13832" max="14080" width="11.42578125" style="1"/>
    <col min="14081" max="14081" width="22.85546875" style="1" customWidth="1"/>
    <col min="14082" max="14082" width="18.42578125" style="1" customWidth="1"/>
    <col min="14083" max="14083" width="23.5703125" style="1" bestFit="1" customWidth="1"/>
    <col min="14084" max="14084" width="18.42578125" style="1" customWidth="1"/>
    <col min="14085" max="14085" width="17.28515625" style="1" customWidth="1"/>
    <col min="14086" max="14086" width="15.85546875" style="1" customWidth="1"/>
    <col min="14087" max="14087" width="17.28515625" style="1" customWidth="1"/>
    <col min="14088" max="14336" width="11.42578125" style="1"/>
    <col min="14337" max="14337" width="22.85546875" style="1" customWidth="1"/>
    <col min="14338" max="14338" width="18.42578125" style="1" customWidth="1"/>
    <col min="14339" max="14339" width="23.5703125" style="1" bestFit="1" customWidth="1"/>
    <col min="14340" max="14340" width="18.42578125" style="1" customWidth="1"/>
    <col min="14341" max="14341" width="17.28515625" style="1" customWidth="1"/>
    <col min="14342" max="14342" width="15.85546875" style="1" customWidth="1"/>
    <col min="14343" max="14343" width="17.28515625" style="1" customWidth="1"/>
    <col min="14344" max="14592" width="11.42578125" style="1"/>
    <col min="14593" max="14593" width="22.85546875" style="1" customWidth="1"/>
    <col min="14594" max="14594" width="18.42578125" style="1" customWidth="1"/>
    <col min="14595" max="14595" width="23.5703125" style="1" bestFit="1" customWidth="1"/>
    <col min="14596" max="14596" width="18.42578125" style="1" customWidth="1"/>
    <col min="14597" max="14597" width="17.28515625" style="1" customWidth="1"/>
    <col min="14598" max="14598" width="15.85546875" style="1" customWidth="1"/>
    <col min="14599" max="14599" width="17.28515625" style="1" customWidth="1"/>
    <col min="14600" max="14848" width="11.42578125" style="1"/>
    <col min="14849" max="14849" width="22.85546875" style="1" customWidth="1"/>
    <col min="14850" max="14850" width="18.42578125" style="1" customWidth="1"/>
    <col min="14851" max="14851" width="23.5703125" style="1" bestFit="1" customWidth="1"/>
    <col min="14852" max="14852" width="18.42578125" style="1" customWidth="1"/>
    <col min="14853" max="14853" width="17.28515625" style="1" customWidth="1"/>
    <col min="14854" max="14854" width="15.85546875" style="1" customWidth="1"/>
    <col min="14855" max="14855" width="17.28515625" style="1" customWidth="1"/>
    <col min="14856" max="15104" width="11.42578125" style="1"/>
    <col min="15105" max="15105" width="22.85546875" style="1" customWidth="1"/>
    <col min="15106" max="15106" width="18.42578125" style="1" customWidth="1"/>
    <col min="15107" max="15107" width="23.5703125" style="1" bestFit="1" customWidth="1"/>
    <col min="15108" max="15108" width="18.42578125" style="1" customWidth="1"/>
    <col min="15109" max="15109" width="17.28515625" style="1" customWidth="1"/>
    <col min="15110" max="15110" width="15.85546875" style="1" customWidth="1"/>
    <col min="15111" max="15111" width="17.28515625" style="1" customWidth="1"/>
    <col min="15112" max="15360" width="11.42578125" style="1"/>
    <col min="15361" max="15361" width="22.85546875" style="1" customWidth="1"/>
    <col min="15362" max="15362" width="18.42578125" style="1" customWidth="1"/>
    <col min="15363" max="15363" width="23.5703125" style="1" bestFit="1" customWidth="1"/>
    <col min="15364" max="15364" width="18.42578125" style="1" customWidth="1"/>
    <col min="15365" max="15365" width="17.28515625" style="1" customWidth="1"/>
    <col min="15366" max="15366" width="15.85546875" style="1" customWidth="1"/>
    <col min="15367" max="15367" width="17.28515625" style="1" customWidth="1"/>
    <col min="15368" max="15616" width="11.42578125" style="1"/>
    <col min="15617" max="15617" width="22.85546875" style="1" customWidth="1"/>
    <col min="15618" max="15618" width="18.42578125" style="1" customWidth="1"/>
    <col min="15619" max="15619" width="23.5703125" style="1" bestFit="1" customWidth="1"/>
    <col min="15620" max="15620" width="18.42578125" style="1" customWidth="1"/>
    <col min="15621" max="15621" width="17.28515625" style="1" customWidth="1"/>
    <col min="15622" max="15622" width="15.85546875" style="1" customWidth="1"/>
    <col min="15623" max="15623" width="17.28515625" style="1" customWidth="1"/>
    <col min="15624" max="15872" width="11.42578125" style="1"/>
    <col min="15873" max="15873" width="22.85546875" style="1" customWidth="1"/>
    <col min="15874" max="15874" width="18.42578125" style="1" customWidth="1"/>
    <col min="15875" max="15875" width="23.5703125" style="1" bestFit="1" customWidth="1"/>
    <col min="15876" max="15876" width="18.42578125" style="1" customWidth="1"/>
    <col min="15877" max="15877" width="17.28515625" style="1" customWidth="1"/>
    <col min="15878" max="15878" width="15.85546875" style="1" customWidth="1"/>
    <col min="15879" max="15879" width="17.28515625" style="1" customWidth="1"/>
    <col min="15880" max="16128" width="11.42578125" style="1"/>
    <col min="16129" max="16129" width="22.85546875" style="1" customWidth="1"/>
    <col min="16130" max="16130" width="18.42578125" style="1" customWidth="1"/>
    <col min="16131" max="16131" width="23.5703125" style="1" bestFit="1" customWidth="1"/>
    <col min="16132" max="16132" width="18.42578125" style="1" customWidth="1"/>
    <col min="16133" max="16133" width="17.28515625" style="1" customWidth="1"/>
    <col min="16134" max="16134" width="15.85546875" style="1" customWidth="1"/>
    <col min="16135" max="16135" width="17.28515625" style="1" customWidth="1"/>
    <col min="16136" max="16384" width="11.42578125" style="1"/>
  </cols>
  <sheetData>
    <row r="1" spans="1:7" x14ac:dyDescent="0.2">
      <c r="A1" s="54" t="s">
        <v>1</v>
      </c>
      <c r="B1" s="54"/>
      <c r="C1" s="54"/>
      <c r="D1" s="54"/>
      <c r="E1" s="54"/>
      <c r="F1" s="54"/>
      <c r="G1" s="54"/>
    </row>
    <row r="2" spans="1:7" x14ac:dyDescent="0.2">
      <c r="A2" s="54" t="s">
        <v>160</v>
      </c>
      <c r="B2" s="54"/>
      <c r="C2" s="54"/>
      <c r="D2" s="54"/>
      <c r="E2" s="54"/>
      <c r="F2" s="54"/>
      <c r="G2" s="54"/>
    </row>
    <row r="3" spans="1:7" x14ac:dyDescent="0.2">
      <c r="A3" s="54" t="str">
        <f>+[1]INGRESOS!A2</f>
        <v>PRESUPUESTO EXTRAORDINARIO No. 3-2017</v>
      </c>
      <c r="B3" s="54"/>
      <c r="C3" s="54"/>
      <c r="D3" s="54"/>
      <c r="E3" s="54"/>
      <c r="F3" s="54"/>
      <c r="G3" s="54"/>
    </row>
    <row r="4" spans="1:7" x14ac:dyDescent="0.2">
      <c r="A4" s="54" t="s">
        <v>161</v>
      </c>
      <c r="B4" s="54"/>
      <c r="C4" s="54"/>
      <c r="D4" s="54"/>
      <c r="E4" s="54"/>
      <c r="F4" s="54"/>
      <c r="G4" s="54"/>
    </row>
    <row r="5" spans="1:7" x14ac:dyDescent="0.2">
      <c r="B5" s="45"/>
      <c r="C5" s="45"/>
      <c r="D5" s="45"/>
    </row>
    <row r="6" spans="1:7" x14ac:dyDescent="0.2">
      <c r="A6" s="56" t="s">
        <v>162</v>
      </c>
      <c r="B6" s="56"/>
      <c r="C6" s="46"/>
      <c r="D6" s="56"/>
      <c r="E6" s="56"/>
      <c r="F6" s="56"/>
      <c r="G6" s="56"/>
    </row>
    <row r="7" spans="1:7" x14ac:dyDescent="0.2">
      <c r="A7" s="47"/>
      <c r="B7" s="48"/>
      <c r="C7" s="48"/>
      <c r="D7" s="49"/>
      <c r="E7" s="50"/>
      <c r="F7" s="50"/>
      <c r="G7" s="50"/>
    </row>
    <row r="8" spans="1:7" x14ac:dyDescent="0.2">
      <c r="A8" s="47" t="s">
        <v>163</v>
      </c>
      <c r="B8" s="48" t="s">
        <v>164</v>
      </c>
      <c r="C8" s="48" t="s">
        <v>163</v>
      </c>
      <c r="D8" s="48" t="s">
        <v>165</v>
      </c>
      <c r="E8" s="48" t="s">
        <v>166</v>
      </c>
      <c r="F8" s="48" t="s">
        <v>167</v>
      </c>
      <c r="G8" s="48" t="s">
        <v>168</v>
      </c>
    </row>
    <row r="9" spans="1:7" x14ac:dyDescent="0.2">
      <c r="B9" s="45"/>
      <c r="C9" s="45"/>
      <c r="D9" s="45"/>
    </row>
    <row r="10" spans="1:7" x14ac:dyDescent="0.2">
      <c r="A10" s="13" t="s">
        <v>12</v>
      </c>
      <c r="B10" s="51">
        <f>SUM(B12:B17)</f>
        <v>-63536975</v>
      </c>
      <c r="C10" s="51"/>
      <c r="D10" s="51"/>
    </row>
    <row r="11" spans="1:7" x14ac:dyDescent="0.2">
      <c r="A11" s="13"/>
      <c r="B11" s="51"/>
      <c r="C11" s="51"/>
      <c r="D11" s="51"/>
    </row>
    <row r="12" spans="1:7" x14ac:dyDescent="0.2">
      <c r="A12" s="1" t="s">
        <v>169</v>
      </c>
      <c r="B12" s="45">
        <v>57798025</v>
      </c>
      <c r="C12" s="45" t="s">
        <v>170</v>
      </c>
      <c r="D12" s="45">
        <f>+[1]INGRESOS!C45</f>
        <v>2373600</v>
      </c>
      <c r="E12" s="45">
        <f>+[1]INGRESOS!C38</f>
        <v>3500000</v>
      </c>
      <c r="F12" s="45">
        <f>+[1]INGRESOS!C47</f>
        <v>4241750</v>
      </c>
      <c r="G12" s="45">
        <f>SUM(D12:F12)</f>
        <v>10115350</v>
      </c>
    </row>
    <row r="13" spans="1:7" x14ac:dyDescent="0.2">
      <c r="B13" s="45"/>
      <c r="C13" s="45" t="s">
        <v>171</v>
      </c>
      <c r="D13" s="45"/>
      <c r="E13" s="45"/>
      <c r="F13" s="45">
        <f>+[1]INGRESOS!D60</f>
        <v>3537137</v>
      </c>
      <c r="G13" s="45">
        <f>SUM(D13:F13)</f>
        <v>3537137</v>
      </c>
    </row>
    <row r="14" spans="1:7" x14ac:dyDescent="0.2">
      <c r="B14" s="45"/>
      <c r="C14" s="45" t="s">
        <v>172</v>
      </c>
      <c r="D14" s="45">
        <f>+[1]INGRESOS!C86+[1]INGRESOS!C89+[1]INGRESOS!C92+[1]INGRESOS!C96</f>
        <v>19493938.299999997</v>
      </c>
      <c r="E14" s="45">
        <f>+[1]INGRESOS!C97</f>
        <v>15170215.200000001</v>
      </c>
      <c r="F14" s="45">
        <f>+[1]INGRESOS!C98</f>
        <v>9481384.5</v>
      </c>
      <c r="G14" s="45">
        <f>SUM(D14:F14)</f>
        <v>44145538</v>
      </c>
    </row>
    <row r="15" spans="1:7" x14ac:dyDescent="0.2">
      <c r="B15" s="45"/>
      <c r="C15" s="45"/>
      <c r="D15" s="45"/>
    </row>
    <row r="16" spans="1:7" x14ac:dyDescent="0.2">
      <c r="B16" s="45"/>
      <c r="C16" s="45"/>
      <c r="D16" s="45"/>
    </row>
    <row r="17" spans="1:7" x14ac:dyDescent="0.2">
      <c r="A17" s="1" t="s">
        <v>173</v>
      </c>
      <c r="B17" s="45">
        <v>-121335000</v>
      </c>
      <c r="C17" s="45" t="s">
        <v>174</v>
      </c>
      <c r="D17" s="45">
        <v>-42143150</v>
      </c>
      <c r="E17" s="45">
        <v>-48163600</v>
      </c>
      <c r="F17" s="45">
        <v>-31028250</v>
      </c>
      <c r="G17" s="18">
        <f>SUM(D17:F17)</f>
        <v>-121335000</v>
      </c>
    </row>
    <row r="18" spans="1:7" x14ac:dyDescent="0.2">
      <c r="B18" s="45"/>
      <c r="C18" s="45"/>
      <c r="D18" s="51"/>
    </row>
    <row r="19" spans="1:7" x14ac:dyDescent="0.2">
      <c r="B19" s="45"/>
      <c r="C19" s="45"/>
    </row>
    <row r="20" spans="1:7" x14ac:dyDescent="0.2">
      <c r="B20" s="45"/>
      <c r="C20" s="45"/>
      <c r="D20" s="45"/>
    </row>
    <row r="21" spans="1:7" ht="13.5" thickBot="1" x14ac:dyDescent="0.25">
      <c r="A21" s="13" t="s">
        <v>175</v>
      </c>
      <c r="B21" s="52">
        <f>SUM(B12:B20)</f>
        <v>-63536975</v>
      </c>
      <c r="C21" s="52"/>
      <c r="D21" s="52">
        <f>SUM(D12:D18)</f>
        <v>-20275611.700000003</v>
      </c>
      <c r="E21" s="52">
        <f>SUM(E12:E18)</f>
        <v>-29493384.799999997</v>
      </c>
      <c r="F21" s="52">
        <f>SUM(F12:F18)</f>
        <v>-13767978.5</v>
      </c>
      <c r="G21" s="52">
        <f>SUM(G12:G18)</f>
        <v>-63536975</v>
      </c>
    </row>
    <row r="22" spans="1:7" ht="13.5" thickTop="1" x14ac:dyDescent="0.2"/>
    <row r="24" spans="1:7" x14ac:dyDescent="0.2">
      <c r="B24" s="18"/>
      <c r="C24" s="18"/>
    </row>
  </sheetData>
  <mergeCells count="6">
    <mergeCell ref="A1:G1"/>
    <mergeCell ref="A2:G2"/>
    <mergeCell ref="A3:G3"/>
    <mergeCell ref="A4:G4"/>
    <mergeCell ref="A6:B6"/>
    <mergeCell ref="D6:G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 Ext N°3</vt:lpstr>
      <vt:lpstr>JUSTIFICACION </vt:lpstr>
      <vt:lpstr>Origen y aplicación</vt:lpstr>
      <vt:lpstr>'JUSTIFICACION '!Área_de_impresión</vt:lpstr>
      <vt:lpstr>'Origen y aplicación'!Área_de_impresión</vt:lpstr>
      <vt:lpstr>'P. Ext N°3'!Área_de_impresión</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Maricela Cordero Vega</dc:creator>
  <cp:lastModifiedBy>Maricela Cordero Vega</cp:lastModifiedBy>
  <cp:lastPrinted>2018-02-20T22:47:57Z</cp:lastPrinted>
  <dcterms:created xsi:type="dcterms:W3CDTF">2018-02-20T22:12:59Z</dcterms:created>
  <dcterms:modified xsi:type="dcterms:W3CDTF">2018-02-20T22:49:35Z</dcterms:modified>
</cp:coreProperties>
</file>