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eal\Desktop\Informe Anual POI-Externo\"/>
    </mc:Choice>
  </mc:AlternateContent>
  <bookViews>
    <workbookView xWindow="0" yWindow="0" windowWidth="24000" windowHeight="9345" activeTab="2"/>
  </bookViews>
  <sheets>
    <sheet name="Productos" sheetId="5" r:id="rId1"/>
    <sheet name=" Programa 1" sheetId="3" r:id="rId2"/>
    <sheet name=" Programa 2" sheetId="4" r:id="rId3"/>
  </sheets>
  <definedNames>
    <definedName name="_xlnm.Print_Area" localSheetId="1">' Programa 1'!$A$1:$L$21</definedName>
    <definedName name="_xlnm.Print_Area" localSheetId="2">' Programa 2'!$A$1:$L$18</definedName>
    <definedName name="_xlnm.Print_Area" localSheetId="0">Productos!$A$1:$J$32</definedName>
  </definedNames>
  <calcPr calcId="152511"/>
</workbook>
</file>

<file path=xl/calcChain.xml><?xml version="1.0" encoding="utf-8"?>
<calcChain xmlns="http://schemas.openxmlformats.org/spreadsheetml/2006/main">
  <c r="F13" i="4" l="1"/>
  <c r="F12" i="4"/>
  <c r="F11" i="4"/>
  <c r="F10" i="4"/>
  <c r="F9" i="4"/>
  <c r="F16" i="3"/>
  <c r="F15" i="3"/>
  <c r="F14" i="3"/>
  <c r="F13" i="3"/>
  <c r="F12" i="3"/>
  <c r="F11" i="3"/>
  <c r="F10" i="3"/>
  <c r="F9" i="3"/>
  <c r="H9" i="4" l="1"/>
  <c r="G9" i="4"/>
  <c r="H11" i="3"/>
  <c r="G11" i="3"/>
  <c r="E34" i="3" l="1"/>
  <c r="D34" i="3"/>
  <c r="C34" i="3"/>
  <c r="D31" i="3"/>
  <c r="D30" i="3"/>
  <c r="C31" i="3"/>
  <c r="C30" i="3"/>
  <c r="G18" i="3"/>
  <c r="G27" i="3" s="1"/>
  <c r="G15" i="4"/>
  <c r="I9" i="4" l="1"/>
  <c r="D28" i="3"/>
  <c r="C28" i="3"/>
  <c r="D27" i="3"/>
  <c r="D26" i="3"/>
  <c r="D25" i="3"/>
  <c r="D24" i="3"/>
  <c r="C27" i="3"/>
  <c r="C26" i="3"/>
  <c r="C25" i="3"/>
  <c r="C24" i="3"/>
  <c r="J15" i="4" l="1"/>
  <c r="F11" i="5" l="1"/>
  <c r="K15" i="4" l="1"/>
  <c r="L18" i="3"/>
  <c r="K18" i="3"/>
  <c r="J18" i="3"/>
  <c r="G30" i="5" l="1"/>
  <c r="I16" i="5"/>
  <c r="H16" i="5"/>
  <c r="G16" i="5"/>
  <c r="F29" i="5"/>
  <c r="F28" i="5"/>
  <c r="F27" i="5"/>
  <c r="F26" i="5"/>
  <c r="F25" i="5"/>
  <c r="F14" i="5" l="1"/>
  <c r="F13" i="5"/>
  <c r="F12" i="5"/>
  <c r="F10" i="5"/>
  <c r="F9" i="5"/>
  <c r="F8" i="5"/>
  <c r="F7" i="5"/>
  <c r="H15" i="4" l="1"/>
  <c r="H18" i="3"/>
  <c r="H27" i="3" s="1"/>
  <c r="I27" i="3" s="1"/>
  <c r="I18" i="3" l="1"/>
  <c r="I15" i="4"/>
  <c r="I11" i="3"/>
  <c r="I9" i="3"/>
</calcChain>
</file>

<file path=xl/sharedStrings.xml><?xml version="1.0" encoding="utf-8"?>
<sst xmlns="http://schemas.openxmlformats.org/spreadsheetml/2006/main" count="205" uniqueCount="91">
  <si>
    <t>Total de recursos</t>
  </si>
  <si>
    <t xml:space="preserve">Producto </t>
  </si>
  <si>
    <t xml:space="preserve"> Indicador</t>
  </si>
  <si>
    <t>Programada</t>
  </si>
  <si>
    <t>Alcancazada</t>
  </si>
  <si>
    <t>Meta</t>
  </si>
  <si>
    <t>Ejecución</t>
  </si>
  <si>
    <r>
      <rPr>
        <b/>
        <sz val="7"/>
        <color theme="1"/>
        <rFont val="Arial"/>
        <family val="2"/>
      </rPr>
      <t xml:space="preserve">Fuente: </t>
    </r>
    <r>
      <rPr>
        <sz val="7"/>
        <color theme="1"/>
        <rFont val="Arial"/>
        <family val="2"/>
      </rPr>
      <t xml:space="preserve">Elaboración propia con base en el presupuesto aprobado para el ejercicio económico del 2016 y sus modificaciones.  </t>
    </r>
  </si>
  <si>
    <t>Recursos</t>
  </si>
  <si>
    <r>
      <t xml:space="preserve">Programados
</t>
    </r>
    <r>
      <rPr>
        <sz val="8"/>
        <color theme="0"/>
        <rFont val="Arial"/>
        <family val="2"/>
      </rPr>
      <t xml:space="preserve"> </t>
    </r>
    <r>
      <rPr>
        <vertAlign val="superscript"/>
        <sz val="8"/>
        <color theme="0"/>
        <rFont val="Arial"/>
        <family val="2"/>
      </rPr>
      <t>1/</t>
    </r>
  </si>
  <si>
    <r>
      <t xml:space="preserve"> Ejecutados
</t>
    </r>
    <r>
      <rPr>
        <sz val="8"/>
        <color theme="0"/>
        <rFont val="Arial"/>
        <family val="2"/>
      </rPr>
      <t xml:space="preserve"> </t>
    </r>
    <r>
      <rPr>
        <vertAlign val="superscript"/>
        <sz val="8"/>
        <color theme="0"/>
        <rFont val="Cambria"/>
        <family val="1"/>
      </rPr>
      <t xml:space="preserve">1/   2/ </t>
    </r>
    <r>
      <rPr>
        <sz val="8"/>
        <color theme="0"/>
        <rFont val="Calibri"/>
        <family val="2"/>
      </rPr>
      <t xml:space="preserve"> </t>
    </r>
  </si>
  <si>
    <r>
      <rPr>
        <b/>
        <vertAlign val="superscript"/>
        <sz val="10"/>
        <color theme="1"/>
        <rFont val="Arial"/>
        <family val="2"/>
      </rPr>
      <t>1/</t>
    </r>
    <r>
      <rPr>
        <b/>
        <sz val="7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 xml:space="preserve"> Estimación realizada por la institución para el cumplimiento del indicador basada en los recursos asignados en el presupuesto autorizado y sus modificaciones, excluyendo las transferencias no vinculas a la gestión.  </t>
    </r>
  </si>
  <si>
    <t>Número de personas participantes en actividades en cantones prioritarios.</t>
  </si>
  <si>
    <t>Programa: Patrimonio Documental de la Nación</t>
  </si>
  <si>
    <t xml:space="preserve">Servicios de difusión del patrimonio documental.   </t>
  </si>
  <si>
    <t xml:space="preserve">Número de actividades nuevas en cantones prioritarios </t>
  </si>
  <si>
    <t>Porcentaje de servicios de difusión atendidos</t>
  </si>
  <si>
    <t xml:space="preserve">Porcentaje de ajustes respecto de las necesidades identificadas de los usuarios </t>
  </si>
  <si>
    <t xml:space="preserve">Facilitación del patrimonio documental. </t>
  </si>
  <si>
    <t>Porcentaje de usuarios satisfechos con el servicio de facilitación brindado en el Archivo Notarial</t>
  </si>
  <si>
    <t>Porcentaje de servicios de facilitación atendidos</t>
  </si>
  <si>
    <t xml:space="preserve">Desarrollo y mantenimiento de la infraestructura. </t>
  </si>
  <si>
    <t>Porcentaje de grado de avance de construcción (IV etapa y edificio construido y equipado)</t>
  </si>
  <si>
    <t>Porcentaje de usuarios satisfechos con el servicio de facilitación brindado en el Archivo Histórico.</t>
  </si>
  <si>
    <t>13</t>
  </si>
  <si>
    <t>580</t>
  </si>
  <si>
    <t>Archivo Nacional</t>
  </si>
  <si>
    <t>Programa: Sistema Nacional de Archivos</t>
  </si>
  <si>
    <t>Servicios de Capacitación archivística a entidades externa, pertenecientes al Sistema Nacional de Archivos.</t>
  </si>
  <si>
    <t>Servicios de asesoría a instituciones públicas y privadas en materia de orgnización documental .</t>
  </si>
  <si>
    <t>Servicios de inspección a instituciones públicas en materia de cumplimiento de la normativa existente.</t>
  </si>
  <si>
    <t>Porcentaje de actividades de capacitación impartidas a entidades externas del Sistema Nacional de Archivos.</t>
  </si>
  <si>
    <t>Porcentaje instituciones atendidas por asesoría</t>
  </si>
  <si>
    <t>Porcentaje instituciones atendidas por inspección</t>
  </si>
  <si>
    <t>Porcentaje de instituciones del Sistema Nacional de Archivos, inspeccionadas y valoradas respecto al cumplimiento de la Ley 7202 y otra lesgilación archivistica conexa.</t>
  </si>
  <si>
    <t>9</t>
  </si>
  <si>
    <t>Unidad de Medida</t>
  </si>
  <si>
    <t>Fuente: Información proporcionada por el Programa Patrimonio Documental de la Nación.</t>
  </si>
  <si>
    <t xml:space="preserve">Servicios de difusión atendidos   </t>
  </si>
  <si>
    <t xml:space="preserve">Servicios de facilitación atendidos                       </t>
  </si>
  <si>
    <t xml:space="preserve">                        Programa: Sistema Nacional de Archivos</t>
  </si>
  <si>
    <t xml:space="preserve">Cantidad de instrumentos sin errores                                </t>
  </si>
  <si>
    <t xml:space="preserve">Asesorias brindadas                           </t>
  </si>
  <si>
    <t xml:space="preserve">Inspecciones brindadas                         </t>
  </si>
  <si>
    <t>Fuente: Información proporcionada por el Programa Sistema Nacional de Archivos</t>
  </si>
  <si>
    <t xml:space="preserve">Visitas y Exposiciones
</t>
  </si>
  <si>
    <t xml:space="preserve">Personas participantes  </t>
  </si>
  <si>
    <t xml:space="preserve">Necesidades identificadas y ajustadas                 </t>
  </si>
  <si>
    <t xml:space="preserve">Grado de satisfacción                      </t>
  </si>
  <si>
    <t xml:space="preserve">Grado de satisfacción                                         </t>
  </si>
  <si>
    <t xml:space="preserve">Grado de avance                                                                             </t>
  </si>
  <si>
    <t xml:space="preserve">Actividades realizadas                             </t>
  </si>
  <si>
    <t xml:space="preserve">Inspecciones realizadas                                                               </t>
  </si>
  <si>
    <t>Cumplimiento de metas de producción al 31 de diciembre de 2016</t>
  </si>
  <si>
    <t>Efectividad</t>
  </si>
  <si>
    <t>E</t>
  </si>
  <si>
    <t>PE</t>
  </si>
  <si>
    <t>NE</t>
  </si>
  <si>
    <t>al 31 de diciembre de 2016</t>
  </si>
  <si>
    <r>
      <rPr>
        <b/>
        <vertAlign val="superscript"/>
        <sz val="10"/>
        <color theme="1"/>
        <rFont val="Arial"/>
        <family val="2"/>
      </rPr>
      <t xml:space="preserve">2/ </t>
    </r>
    <r>
      <rPr>
        <sz val="7"/>
        <color theme="1"/>
        <rFont val="Arial"/>
        <family val="2"/>
      </rPr>
      <t xml:space="preserve"> Ejecutado: Para las entidades corresponde a la sumatoria de los egresos reales y los compromisos al 31 de diciembre. </t>
    </r>
  </si>
  <si>
    <t>Porcenaje
de ejecución</t>
  </si>
  <si>
    <t>Grado de cumplimiento</t>
  </si>
  <si>
    <t>Porcentaje
de ejecución</t>
  </si>
  <si>
    <t>Cumplimiento de indicadores de desempeño y estimación de recursos asociados en millones de colones</t>
  </si>
  <si>
    <t>Cuadro 2.1.</t>
  </si>
  <si>
    <t xml:space="preserve">                          Cuadro 2.1.</t>
  </si>
  <si>
    <t>Cuadro 2.2.</t>
  </si>
  <si>
    <t>16</t>
  </si>
  <si>
    <t>1736</t>
  </si>
  <si>
    <t>5</t>
  </si>
  <si>
    <t>1</t>
  </si>
  <si>
    <t>Porcentaje de actividades de difusión novedosas implementadas.</t>
  </si>
  <si>
    <t>91,7</t>
  </si>
  <si>
    <t>80</t>
  </si>
  <si>
    <t>10,93</t>
  </si>
  <si>
    <t>x</t>
  </si>
  <si>
    <t>Edificio</t>
  </si>
  <si>
    <t>Presupuestado</t>
  </si>
  <si>
    <t>Ejecutado</t>
  </si>
  <si>
    <t>Total</t>
  </si>
  <si>
    <t>distribuir 3 en 1 y2</t>
  </si>
  <si>
    <t>sin edif</t>
  </si>
  <si>
    <t>100</t>
  </si>
  <si>
    <t>70</t>
  </si>
  <si>
    <t>75</t>
  </si>
  <si>
    <t>4,50</t>
  </si>
  <si>
    <t>98</t>
  </si>
  <si>
    <t>89</t>
  </si>
  <si>
    <t>98,8</t>
  </si>
  <si>
    <t>91,9</t>
  </si>
  <si>
    <t>4,9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</si>
</sst>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.5"/>
      <color theme="1"/>
      <name val="Arial"/>
      <family val="2"/>
    </font>
    <font>
      <sz val="6.5"/>
      <color theme="0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5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vertAlign val="superscript"/>
      <sz val="8"/>
      <color theme="0"/>
      <name val="Arial"/>
      <family val="2"/>
    </font>
    <font>
      <vertAlign val="superscript"/>
      <sz val="8"/>
      <color theme="0"/>
      <name val="Cambria"/>
      <family val="1"/>
    </font>
    <font>
      <sz val="8"/>
      <color theme="0"/>
      <name val="Calibri"/>
      <family val="2"/>
    </font>
    <font>
      <b/>
      <sz val="7"/>
      <color theme="0"/>
      <name val="Arial"/>
      <family val="2"/>
    </font>
    <font>
      <sz val="8.5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3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27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theme="0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>
      <alignment wrapText="1"/>
    </xf>
    <xf numFmtId="164" fontId="22" fillId="0" borderId="0" applyFont="0" applyFill="0" applyBorder="0" applyAlignment="0" applyProtection="0"/>
  </cellStyleXfs>
  <cellXfs count="88">
    <xf numFmtId="0" fontId="0" fillId="0" borderId="0" xfId="0"/>
    <xf numFmtId="0" fontId="4" fillId="2" borderId="0" xfId="0" applyFont="1" applyFill="1" applyBorder="1"/>
    <xf numFmtId="0" fontId="4" fillId="2" borderId="0" xfId="0" applyFont="1" applyFill="1"/>
    <xf numFmtId="0" fontId="8" fillId="3" borderId="0" xfId="0" applyFont="1" applyFill="1" applyBorder="1" applyAlignment="1">
      <alignment vertical="center" wrapText="1"/>
    </xf>
    <xf numFmtId="0" fontId="0" fillId="2" borderId="0" xfId="0" applyFill="1"/>
    <xf numFmtId="0" fontId="12" fillId="2" borderId="0" xfId="0" applyFont="1" applyFill="1"/>
    <xf numFmtId="0" fontId="12" fillId="2" borderId="0" xfId="0" applyFont="1" applyFill="1" applyAlignment="1">
      <alignment horizontal="center"/>
    </xf>
    <xf numFmtId="3" fontId="6" fillId="7" borderId="3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6" fillId="7" borderId="6" xfId="0" applyFont="1" applyFill="1" applyBorder="1"/>
    <xf numFmtId="0" fontId="15" fillId="4" borderId="6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quotePrefix="1" applyFont="1" applyFill="1" applyBorder="1" applyAlignment="1">
      <alignment horizontal="center" vertical="center"/>
    </xf>
    <xf numFmtId="0" fontId="6" fillId="7" borderId="7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justify" vertical="top" wrapText="1"/>
    </xf>
    <xf numFmtId="0" fontId="21" fillId="0" borderId="8" xfId="0" applyFont="1" applyFill="1" applyBorder="1" applyAlignment="1">
      <alignment horizontal="justify" vertical="top" wrapText="1"/>
    </xf>
    <xf numFmtId="0" fontId="21" fillId="0" borderId="4" xfId="0" applyFont="1" applyFill="1" applyBorder="1" applyAlignment="1">
      <alignment horizontal="justify" vertical="top" wrapText="1"/>
    </xf>
    <xf numFmtId="0" fontId="7" fillId="0" borderId="8" xfId="0" applyFont="1" applyFill="1" applyBorder="1" applyAlignment="1">
      <alignment horizontal="justify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justify" vertical="top"/>
    </xf>
    <xf numFmtId="0" fontId="7" fillId="0" borderId="4" xfId="0" applyFont="1" applyBorder="1" applyAlignment="1">
      <alignment horizontal="justify" vertical="top" wrapText="1"/>
    </xf>
    <xf numFmtId="0" fontId="3" fillId="2" borderId="0" xfId="0" applyFont="1" applyFill="1" applyAlignment="1">
      <alignment horizontal="left"/>
    </xf>
    <xf numFmtId="0" fontId="21" fillId="0" borderId="4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left" vertical="top" wrapText="1"/>
    </xf>
    <xf numFmtId="0" fontId="21" fillId="0" borderId="16" xfId="0" applyFont="1" applyFill="1" applyBorder="1" applyAlignment="1">
      <alignment horizontal="left" vertical="top" wrapText="1"/>
    </xf>
    <xf numFmtId="49" fontId="9" fillId="2" borderId="16" xfId="0" applyNumberFormat="1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justify" vertical="center" wrapText="1" shrinkToFit="1"/>
    </xf>
    <xf numFmtId="0" fontId="8" fillId="3" borderId="17" xfId="0" applyFont="1" applyFill="1" applyBorder="1" applyAlignment="1">
      <alignment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49" fontId="9" fillId="8" borderId="4" xfId="0" applyNumberFormat="1" applyFont="1" applyFill="1" applyBorder="1" applyAlignment="1">
      <alignment horizontal="center" vertical="center" wrapText="1"/>
    </xf>
    <xf numFmtId="2" fontId="0" fillId="2" borderId="0" xfId="0" applyNumberFormat="1" applyFill="1"/>
    <xf numFmtId="164" fontId="24" fillId="9" borderId="23" xfId="4" applyFont="1" applyFill="1" applyBorder="1" applyAlignment="1" applyProtection="1"/>
    <xf numFmtId="164" fontId="23" fillId="10" borderId="23" xfId="4" applyFont="1" applyFill="1" applyBorder="1" applyAlignment="1" applyProtection="1"/>
    <xf numFmtId="164" fontId="23" fillId="11" borderId="23" xfId="4" applyFont="1" applyFill="1" applyBorder="1" applyAlignment="1" applyProtection="1">
      <protection locked="0"/>
    </xf>
    <xf numFmtId="164" fontId="23" fillId="11" borderId="24" xfId="4" applyFont="1" applyFill="1" applyBorder="1" applyAlignment="1" applyProtection="1">
      <protection locked="0"/>
    </xf>
    <xf numFmtId="3" fontId="6" fillId="7" borderId="6" xfId="0" applyNumberFormat="1" applyFont="1" applyFill="1" applyBorder="1" applyAlignment="1">
      <alignment horizontal="center" vertical="center"/>
    </xf>
    <xf numFmtId="0" fontId="4" fillId="0" borderId="0" xfId="0" applyFont="1" applyFill="1"/>
    <xf numFmtId="3" fontId="6" fillId="0" borderId="6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164" fontId="0" fillId="2" borderId="0" xfId="0" applyNumberFormat="1" applyFill="1"/>
    <xf numFmtId="164" fontId="0" fillId="0" borderId="0" xfId="0" applyNumberFormat="1" applyFill="1"/>
    <xf numFmtId="0" fontId="11" fillId="2" borderId="0" xfId="0" applyFont="1" applyFill="1" applyBorder="1" applyAlignment="1">
      <alignment horizontal="justify" vertical="center" wrapText="1" shrinkToFit="1"/>
    </xf>
    <xf numFmtId="0" fontId="10" fillId="2" borderId="0" xfId="0" applyFont="1" applyFill="1" applyBorder="1" applyAlignment="1">
      <alignment horizontal="justify" vertical="center" wrapText="1" shrinkToFit="1"/>
    </xf>
    <xf numFmtId="0" fontId="3" fillId="2" borderId="0" xfId="0" applyFont="1" applyFill="1" applyAlignment="1">
      <alignment horizontal="center"/>
    </xf>
    <xf numFmtId="0" fontId="7" fillId="2" borderId="11" xfId="0" applyFont="1" applyFill="1" applyBorder="1" applyAlignment="1">
      <alignment horizontal="justify" vertical="top" wrapText="1"/>
    </xf>
    <xf numFmtId="0" fontId="7" fillId="2" borderId="12" xfId="0" applyFont="1" applyFill="1" applyBorder="1" applyAlignment="1">
      <alignment horizontal="justify" vertical="top" wrapText="1"/>
    </xf>
    <xf numFmtId="0" fontId="7" fillId="2" borderId="13" xfId="0" applyFont="1" applyFill="1" applyBorder="1" applyAlignment="1">
      <alignment horizontal="justify" vertical="top" wrapText="1"/>
    </xf>
    <xf numFmtId="0" fontId="4" fillId="2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7" fillId="2" borderId="14" xfId="0" applyFont="1" applyFill="1" applyBorder="1" applyAlignment="1">
      <alignment horizontal="justify" vertical="top" wrapText="1"/>
    </xf>
    <xf numFmtId="0" fontId="4" fillId="2" borderId="0" xfId="0" applyFont="1" applyFill="1" applyAlignment="1">
      <alignment horizontal="left"/>
    </xf>
    <xf numFmtId="0" fontId="20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8" xfId="0" applyNumberFormat="1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</cellXfs>
  <cellStyles count="5">
    <cellStyle name="Millares" xfId="4" builtinId="3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view="pageBreakPreview" topLeftCell="B23" zoomScaleNormal="132" zoomScaleSheetLayoutView="100" workbookViewId="0">
      <selection activeCell="O13" sqref="O13"/>
    </sheetView>
  </sheetViews>
  <sheetFormatPr baseColWidth="10" defaultColWidth="11.42578125" defaultRowHeight="15" outlineLevelRow="1" x14ac:dyDescent="0.25"/>
  <cols>
    <col min="1" max="1" width="1.140625" style="4" customWidth="1"/>
    <col min="2" max="2" width="11.28515625" style="4" customWidth="1"/>
    <col min="3" max="3" width="15.85546875" style="4" customWidth="1"/>
    <col min="4" max="5" width="8.28515625" style="4" customWidth="1"/>
    <col min="6" max="6" width="8" style="4" customWidth="1"/>
    <col min="7" max="7" width="3.42578125" style="4" customWidth="1"/>
    <col min="8" max="8" width="3.140625" style="4" customWidth="1"/>
    <col min="9" max="9" width="3.7109375" style="4" customWidth="1"/>
    <col min="10" max="10" width="1.7109375" style="4" customWidth="1"/>
    <col min="11" max="16384" width="11.42578125" style="4"/>
  </cols>
  <sheetData>
    <row r="1" spans="2:9" hidden="1" x14ac:dyDescent="0.25">
      <c r="B1" s="54" t="s">
        <v>64</v>
      </c>
      <c r="C1" s="54"/>
      <c r="D1" s="54"/>
      <c r="E1" s="54"/>
      <c r="F1" s="54"/>
      <c r="G1" s="54"/>
      <c r="H1" s="54"/>
      <c r="I1" s="54"/>
    </row>
    <row r="2" spans="2:9" x14ac:dyDescent="0.25">
      <c r="B2" s="54" t="s">
        <v>26</v>
      </c>
      <c r="C2" s="54"/>
      <c r="D2" s="54"/>
      <c r="E2" s="54"/>
      <c r="F2" s="54"/>
      <c r="G2" s="54"/>
      <c r="H2" s="54"/>
      <c r="I2" s="54"/>
    </row>
    <row r="3" spans="2:9" x14ac:dyDescent="0.25">
      <c r="B3" s="58" t="s">
        <v>13</v>
      </c>
      <c r="C3" s="54"/>
      <c r="D3" s="54"/>
      <c r="E3" s="54"/>
      <c r="F3" s="54"/>
      <c r="G3" s="54"/>
      <c r="H3" s="54"/>
      <c r="I3" s="54"/>
    </row>
    <row r="4" spans="2:9" x14ac:dyDescent="0.25">
      <c r="B4" s="54" t="s">
        <v>53</v>
      </c>
      <c r="C4" s="54"/>
      <c r="D4" s="54"/>
      <c r="E4" s="54"/>
      <c r="F4" s="54"/>
      <c r="G4" s="54"/>
      <c r="H4" s="54"/>
      <c r="I4" s="54"/>
    </row>
    <row r="5" spans="2:9" ht="27" customHeight="1" thickBot="1" x14ac:dyDescent="0.3">
      <c r="B5" s="59" t="s">
        <v>1</v>
      </c>
      <c r="C5" s="59" t="s">
        <v>36</v>
      </c>
      <c r="D5" s="61" t="s">
        <v>5</v>
      </c>
      <c r="E5" s="61"/>
      <c r="F5" s="61"/>
      <c r="G5" s="62" t="s">
        <v>61</v>
      </c>
      <c r="H5" s="62"/>
      <c r="I5" s="62"/>
    </row>
    <row r="6" spans="2:9" ht="22.5" customHeight="1" x14ac:dyDescent="0.25">
      <c r="B6" s="59"/>
      <c r="C6" s="60"/>
      <c r="D6" s="3" t="s">
        <v>3</v>
      </c>
      <c r="E6" s="3" t="s">
        <v>4</v>
      </c>
      <c r="F6" s="8" t="s">
        <v>62</v>
      </c>
      <c r="G6" s="9"/>
      <c r="H6" s="10"/>
      <c r="I6" s="11"/>
    </row>
    <row r="7" spans="2:9" ht="29.45" customHeight="1" x14ac:dyDescent="0.25">
      <c r="B7" s="63" t="s">
        <v>14</v>
      </c>
      <c r="C7" s="29" t="s">
        <v>45</v>
      </c>
      <c r="D7" s="16" t="s">
        <v>24</v>
      </c>
      <c r="E7" s="16" t="s">
        <v>67</v>
      </c>
      <c r="F7" s="17">
        <f t="shared" ref="F7:F15" si="0">(E7/D7)*100</f>
        <v>123.07692307692308</v>
      </c>
      <c r="G7" s="18" t="s">
        <v>75</v>
      </c>
      <c r="H7" s="19"/>
      <c r="I7" s="19"/>
    </row>
    <row r="8" spans="2:9" ht="24" customHeight="1" outlineLevel="1" x14ac:dyDescent="0.25">
      <c r="B8" s="64"/>
      <c r="C8" s="29" t="s">
        <v>46</v>
      </c>
      <c r="D8" s="16" t="s">
        <v>25</v>
      </c>
      <c r="E8" s="16" t="s">
        <v>68</v>
      </c>
      <c r="F8" s="17">
        <f t="shared" si="0"/>
        <v>299.31034482758622</v>
      </c>
      <c r="G8" s="18" t="s">
        <v>75</v>
      </c>
      <c r="H8" s="19"/>
      <c r="I8" s="19"/>
    </row>
    <row r="9" spans="2:9" ht="23.45" customHeight="1" outlineLevel="1" x14ac:dyDescent="0.25">
      <c r="B9" s="64"/>
      <c r="C9" s="29" t="s">
        <v>38</v>
      </c>
      <c r="D9" s="16" t="s">
        <v>82</v>
      </c>
      <c r="E9" s="16" t="s">
        <v>82</v>
      </c>
      <c r="F9" s="17">
        <f t="shared" si="0"/>
        <v>100</v>
      </c>
      <c r="G9" s="18" t="s">
        <v>75</v>
      </c>
      <c r="H9" s="19"/>
      <c r="I9" s="19"/>
    </row>
    <row r="10" spans="2:9" ht="34.9" customHeight="1" outlineLevel="1" x14ac:dyDescent="0.25">
      <c r="B10" s="64"/>
      <c r="C10" s="29" t="s">
        <v>47</v>
      </c>
      <c r="D10" s="16" t="s">
        <v>83</v>
      </c>
      <c r="E10" s="16" t="s">
        <v>84</v>
      </c>
      <c r="F10" s="17">
        <f t="shared" si="0"/>
        <v>107.14285714285714</v>
      </c>
      <c r="G10" s="18" t="s">
        <v>75</v>
      </c>
      <c r="H10" s="19"/>
      <c r="I10" s="19"/>
    </row>
    <row r="11" spans="2:9" ht="50.25" customHeight="1" outlineLevel="1" x14ac:dyDescent="0.25">
      <c r="B11" s="65"/>
      <c r="C11" s="29" t="s">
        <v>71</v>
      </c>
      <c r="D11" s="16" t="s">
        <v>69</v>
      </c>
      <c r="E11" s="16" t="s">
        <v>90</v>
      </c>
      <c r="F11" s="17">
        <f t="shared" si="0"/>
        <v>98.000000000000014</v>
      </c>
      <c r="G11" s="18"/>
      <c r="H11" s="19" t="s">
        <v>75</v>
      </c>
      <c r="I11" s="19"/>
    </row>
    <row r="12" spans="2:9" ht="25.15" customHeight="1" outlineLevel="1" x14ac:dyDescent="0.25">
      <c r="B12" s="55" t="s">
        <v>18</v>
      </c>
      <c r="C12" s="29" t="s">
        <v>48</v>
      </c>
      <c r="D12" s="16" t="s">
        <v>86</v>
      </c>
      <c r="E12" s="16" t="s">
        <v>82</v>
      </c>
      <c r="F12" s="17">
        <f t="shared" si="0"/>
        <v>102.04081632653062</v>
      </c>
      <c r="G12" s="18" t="s">
        <v>75</v>
      </c>
      <c r="H12" s="19"/>
      <c r="I12" s="19"/>
    </row>
    <row r="13" spans="2:9" ht="25.15" customHeight="1" outlineLevel="1" x14ac:dyDescent="0.25">
      <c r="B13" s="56"/>
      <c r="C13" s="29" t="s">
        <v>49</v>
      </c>
      <c r="D13" s="39" t="s">
        <v>87</v>
      </c>
      <c r="E13" s="39" t="s">
        <v>88</v>
      </c>
      <c r="F13" s="17">
        <f t="shared" si="0"/>
        <v>111.01123595505618</v>
      </c>
      <c r="G13" s="18" t="s">
        <v>75</v>
      </c>
      <c r="H13" s="19"/>
      <c r="I13" s="19"/>
    </row>
    <row r="14" spans="2:9" ht="24" customHeight="1" outlineLevel="1" x14ac:dyDescent="0.25">
      <c r="B14" s="57"/>
      <c r="C14" s="29" t="s">
        <v>39</v>
      </c>
      <c r="D14" s="16" t="s">
        <v>82</v>
      </c>
      <c r="E14" s="16" t="s">
        <v>82</v>
      </c>
      <c r="F14" s="17">
        <f t="shared" si="0"/>
        <v>100</v>
      </c>
      <c r="G14" s="18" t="s">
        <v>75</v>
      </c>
      <c r="H14" s="19"/>
      <c r="I14" s="19"/>
    </row>
    <row r="15" spans="2:9" ht="54.6" customHeight="1" outlineLevel="1" x14ac:dyDescent="0.25">
      <c r="B15" s="25" t="s">
        <v>21</v>
      </c>
      <c r="C15" s="29" t="s">
        <v>50</v>
      </c>
      <c r="D15" s="16" t="s">
        <v>70</v>
      </c>
      <c r="E15" s="16" t="s">
        <v>69</v>
      </c>
      <c r="F15" s="17">
        <v>5</v>
      </c>
      <c r="G15" s="18"/>
      <c r="H15" s="19"/>
      <c r="I15" s="19" t="s">
        <v>75</v>
      </c>
    </row>
    <row r="16" spans="2:9" ht="12.6" customHeight="1" outlineLevel="1" thickBot="1" x14ac:dyDescent="0.3">
      <c r="B16" s="30"/>
      <c r="C16" s="31"/>
      <c r="D16" s="16"/>
      <c r="E16" s="16"/>
      <c r="F16" s="33"/>
      <c r="G16" s="13">
        <f>COUNTIF($G$7:$G$15,"X")</f>
        <v>7</v>
      </c>
      <c r="H16" s="14">
        <f>COUNTIF($H$7:$H$15,"X")</f>
        <v>1</v>
      </c>
      <c r="I16" s="15">
        <f>COUNTIF($I$7:$I$15,"X")</f>
        <v>1</v>
      </c>
    </row>
    <row r="17" spans="1:12" s="5" customFormat="1" ht="25.15" customHeight="1" x14ac:dyDescent="0.15">
      <c r="A17" s="6"/>
      <c r="B17" s="52" t="s">
        <v>37</v>
      </c>
      <c r="C17" s="53"/>
      <c r="D17" s="53"/>
      <c r="E17" s="53"/>
      <c r="F17" s="53"/>
      <c r="G17" s="53"/>
      <c r="H17" s="53"/>
      <c r="I17" s="53"/>
    </row>
    <row r="18" spans="1:12" s="5" customFormat="1" ht="16.149999999999999" hidden="1" customHeight="1" x14ac:dyDescent="0.2">
      <c r="A18" s="6"/>
      <c r="B18" s="34"/>
      <c r="C18" s="66" t="s">
        <v>65</v>
      </c>
      <c r="D18" s="66"/>
      <c r="E18" s="66"/>
      <c r="F18" s="66"/>
      <c r="G18" s="66"/>
      <c r="H18" s="66"/>
      <c r="I18" s="66"/>
      <c r="J18" s="66"/>
    </row>
    <row r="19" spans="1:12" x14ac:dyDescent="0.25">
      <c r="B19" s="54" t="s">
        <v>26</v>
      </c>
      <c r="C19" s="54"/>
      <c r="D19" s="54"/>
      <c r="E19" s="54"/>
      <c r="F19" s="54"/>
      <c r="G19" s="54"/>
      <c r="H19" s="54"/>
      <c r="I19" s="54"/>
    </row>
    <row r="20" spans="1:12" x14ac:dyDescent="0.25">
      <c r="B20" s="68" t="s">
        <v>40</v>
      </c>
      <c r="C20" s="68"/>
      <c r="D20" s="68"/>
      <c r="E20" s="68"/>
      <c r="F20" s="68"/>
      <c r="G20" s="68"/>
      <c r="H20" s="68"/>
      <c r="I20" s="68"/>
      <c r="J20" s="28"/>
      <c r="K20" s="28"/>
      <c r="L20" s="28"/>
    </row>
    <row r="21" spans="1:12" x14ac:dyDescent="0.25">
      <c r="B21" s="54" t="s">
        <v>53</v>
      </c>
      <c r="C21" s="54"/>
      <c r="D21" s="54"/>
      <c r="E21" s="54"/>
      <c r="F21" s="54"/>
      <c r="G21" s="54"/>
      <c r="H21" s="54"/>
      <c r="I21" s="54"/>
    </row>
    <row r="22" spans="1:12" ht="10.9" customHeight="1" x14ac:dyDescent="0.25"/>
    <row r="23" spans="1:12" ht="19.899999999999999" customHeight="1" thickBot="1" x14ac:dyDescent="0.3">
      <c r="B23" s="59" t="s">
        <v>1</v>
      </c>
      <c r="C23" s="59" t="s">
        <v>36</v>
      </c>
      <c r="D23" s="61" t="s">
        <v>5</v>
      </c>
      <c r="E23" s="61"/>
      <c r="F23" s="61"/>
      <c r="G23" s="62" t="s">
        <v>61</v>
      </c>
      <c r="H23" s="62"/>
      <c r="I23" s="62"/>
    </row>
    <row r="24" spans="1:12" ht="27" x14ac:dyDescent="0.25">
      <c r="B24" s="60"/>
      <c r="C24" s="60"/>
      <c r="D24" s="3" t="s">
        <v>3</v>
      </c>
      <c r="E24" s="3" t="s">
        <v>4</v>
      </c>
      <c r="F24" s="8" t="s">
        <v>62</v>
      </c>
      <c r="G24" s="9"/>
      <c r="H24" s="10"/>
      <c r="I24" s="11"/>
    </row>
    <row r="25" spans="1:12" ht="22.5" x14ac:dyDescent="0.25">
      <c r="B25" s="67" t="s">
        <v>28</v>
      </c>
      <c r="C25" s="29" t="s">
        <v>51</v>
      </c>
      <c r="D25" s="16" t="s">
        <v>82</v>
      </c>
      <c r="E25" s="16" t="s">
        <v>82</v>
      </c>
      <c r="F25" s="17">
        <f t="shared" ref="F25:F29" si="1">(E25/D25)*100</f>
        <v>100</v>
      </c>
      <c r="G25" s="18" t="s">
        <v>75</v>
      </c>
      <c r="H25" s="19"/>
      <c r="I25" s="19"/>
    </row>
    <row r="26" spans="1:12" ht="83.25" customHeight="1" x14ac:dyDescent="0.25">
      <c r="B26" s="57"/>
      <c r="C26" s="29" t="s">
        <v>41</v>
      </c>
      <c r="D26" s="16" t="s">
        <v>73</v>
      </c>
      <c r="E26" s="16" t="s">
        <v>72</v>
      </c>
      <c r="F26" s="17">
        <f t="shared" si="1"/>
        <v>114.625</v>
      </c>
      <c r="G26" s="18" t="s">
        <v>75</v>
      </c>
      <c r="H26" s="19"/>
      <c r="I26" s="19"/>
    </row>
    <row r="27" spans="1:12" ht="96" customHeight="1" x14ac:dyDescent="0.25">
      <c r="B27" s="26" t="s">
        <v>29</v>
      </c>
      <c r="C27" s="29" t="s">
        <v>42</v>
      </c>
      <c r="D27" s="16" t="s">
        <v>82</v>
      </c>
      <c r="E27" s="16" t="s">
        <v>82</v>
      </c>
      <c r="F27" s="17">
        <f t="shared" si="1"/>
        <v>100</v>
      </c>
      <c r="G27" s="18" t="s">
        <v>75</v>
      </c>
      <c r="H27" s="19"/>
      <c r="I27" s="19"/>
    </row>
    <row r="28" spans="1:12" ht="28.5" customHeight="1" x14ac:dyDescent="0.25">
      <c r="B28" s="55" t="s">
        <v>30</v>
      </c>
      <c r="C28" s="29" t="s">
        <v>43</v>
      </c>
      <c r="D28" s="16" t="s">
        <v>82</v>
      </c>
      <c r="E28" s="16" t="s">
        <v>89</v>
      </c>
      <c r="F28" s="17">
        <f t="shared" si="1"/>
        <v>91.9</v>
      </c>
      <c r="G28" s="18"/>
      <c r="H28" s="19" t="s">
        <v>75</v>
      </c>
      <c r="I28" s="19"/>
    </row>
    <row r="29" spans="1:12" ht="72.75" customHeight="1" x14ac:dyDescent="0.25">
      <c r="B29" s="57"/>
      <c r="C29" s="29" t="s">
        <v>52</v>
      </c>
      <c r="D29" s="16" t="s">
        <v>35</v>
      </c>
      <c r="E29" s="16" t="s">
        <v>74</v>
      </c>
      <c r="F29" s="17">
        <f t="shared" si="1"/>
        <v>121.44444444444444</v>
      </c>
      <c r="G29" s="18" t="s">
        <v>75</v>
      </c>
      <c r="H29" s="19"/>
      <c r="I29" s="19"/>
    </row>
    <row r="30" spans="1:12" ht="13.15" customHeight="1" thickBot="1" x14ac:dyDescent="0.3">
      <c r="B30" s="30"/>
      <c r="C30" s="31"/>
      <c r="D30" s="32"/>
      <c r="E30" s="32"/>
      <c r="F30" s="33"/>
      <c r="G30" s="13">
        <f>COUNTIF($G$25:$G$29,"X")</f>
        <v>4</v>
      </c>
      <c r="H30" s="14">
        <v>1</v>
      </c>
      <c r="I30" s="15">
        <v>0</v>
      </c>
    </row>
    <row r="31" spans="1:12" x14ac:dyDescent="0.25">
      <c r="B31" s="52" t="s">
        <v>44</v>
      </c>
      <c r="C31" s="53"/>
      <c r="D31" s="53"/>
      <c r="E31" s="53"/>
      <c r="F31" s="53"/>
      <c r="G31" s="53"/>
      <c r="H31" s="53"/>
      <c r="I31" s="53"/>
    </row>
  </sheetData>
  <mergeCells count="22">
    <mergeCell ref="B31:I31"/>
    <mergeCell ref="C18:J18"/>
    <mergeCell ref="B28:B29"/>
    <mergeCell ref="B23:B24"/>
    <mergeCell ref="C23:C24"/>
    <mergeCell ref="D23:F23"/>
    <mergeCell ref="G23:I23"/>
    <mergeCell ref="B25:B26"/>
    <mergeCell ref="B20:I20"/>
    <mergeCell ref="B21:I21"/>
    <mergeCell ref="B17:I17"/>
    <mergeCell ref="B19:I19"/>
    <mergeCell ref="B12:B14"/>
    <mergeCell ref="B1:I1"/>
    <mergeCell ref="B2:I2"/>
    <mergeCell ref="B3:I3"/>
    <mergeCell ref="B4:I4"/>
    <mergeCell ref="B5:B6"/>
    <mergeCell ref="C5:C6"/>
    <mergeCell ref="D5:F5"/>
    <mergeCell ref="G5:I5"/>
    <mergeCell ref="B7:B11"/>
  </mergeCells>
  <pageMargins left="1" right="1" top="1" bottom="1" header="0.5" footer="0.5"/>
  <pageSetup scale="115" orientation="portrait" r:id="rId1"/>
  <rowBreaks count="1" manualBreakCount="1">
    <brk id="1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BreakPreview" topLeftCell="A10" zoomScale="90" zoomScaleNormal="132" zoomScaleSheetLayoutView="90" workbookViewId="0">
      <selection activeCell="Q13" sqref="Q13"/>
    </sheetView>
  </sheetViews>
  <sheetFormatPr baseColWidth="10" defaultColWidth="11.42578125" defaultRowHeight="15" outlineLevelRow="1" x14ac:dyDescent="0.25"/>
  <cols>
    <col min="1" max="1" width="1.140625" style="4" customWidth="1"/>
    <col min="2" max="2" width="10.5703125" style="4" customWidth="1"/>
    <col min="3" max="3" width="15.85546875" style="4" customWidth="1"/>
    <col min="4" max="5" width="8.28515625" style="4" customWidth="1"/>
    <col min="6" max="6" width="7" style="4" customWidth="1"/>
    <col min="7" max="7" width="8.140625" style="49" customWidth="1"/>
    <col min="8" max="8" width="11" style="49" customWidth="1"/>
    <col min="9" max="9" width="11.5703125" style="49" customWidth="1"/>
    <col min="10" max="10" width="3.42578125" style="4" customWidth="1"/>
    <col min="11" max="11" width="3.140625" style="4" customWidth="1"/>
    <col min="12" max="12" width="4" style="4" customWidth="1"/>
    <col min="13" max="16384" width="11.42578125" style="4"/>
  </cols>
  <sheetData>
    <row r="1" spans="2:12" x14ac:dyDescent="0.25">
      <c r="B1" s="54" t="s">
        <v>66</v>
      </c>
      <c r="C1" s="54"/>
      <c r="D1" s="54"/>
      <c r="E1" s="54"/>
      <c r="F1" s="54"/>
      <c r="G1" s="54"/>
      <c r="H1" s="54"/>
      <c r="I1" s="54"/>
    </row>
    <row r="2" spans="2:12" x14ac:dyDescent="0.25">
      <c r="B2" s="54" t="s">
        <v>26</v>
      </c>
      <c r="C2" s="54"/>
      <c r="D2" s="54"/>
      <c r="E2" s="54"/>
      <c r="F2" s="54"/>
      <c r="G2" s="54"/>
      <c r="H2" s="54"/>
      <c r="I2" s="54"/>
    </row>
    <row r="3" spans="2:12" x14ac:dyDescent="0.25">
      <c r="B3" s="58" t="s">
        <v>13</v>
      </c>
      <c r="C3" s="54"/>
      <c r="D3" s="54"/>
      <c r="E3" s="54"/>
      <c r="F3" s="54"/>
      <c r="G3" s="54"/>
      <c r="H3" s="54"/>
      <c r="I3" s="54"/>
    </row>
    <row r="4" spans="2:12" ht="24" customHeight="1" x14ac:dyDescent="0.25">
      <c r="B4" s="71" t="s">
        <v>63</v>
      </c>
      <c r="C4" s="71"/>
      <c r="D4" s="71"/>
      <c r="E4" s="71"/>
      <c r="F4" s="71"/>
      <c r="G4" s="71"/>
      <c r="H4" s="71"/>
      <c r="I4" s="71"/>
    </row>
    <row r="5" spans="2:12" x14ac:dyDescent="0.25">
      <c r="B5" s="54" t="s">
        <v>58</v>
      </c>
      <c r="C5" s="54"/>
      <c r="D5" s="54"/>
      <c r="E5" s="54"/>
      <c r="F5" s="54"/>
      <c r="G5" s="54"/>
      <c r="H5" s="54"/>
      <c r="I5" s="54"/>
    </row>
    <row r="6" spans="2:12" ht="6" customHeight="1" x14ac:dyDescent="0.25">
      <c r="B6" s="1"/>
      <c r="C6" s="1"/>
      <c r="D6" s="1"/>
      <c r="E6" s="1"/>
      <c r="F6" s="1"/>
      <c r="G6" s="46"/>
      <c r="H6" s="46"/>
      <c r="I6" s="46"/>
      <c r="J6" s="2"/>
      <c r="K6" s="2"/>
      <c r="L6" s="2"/>
    </row>
    <row r="7" spans="2:12" ht="27" customHeight="1" thickBot="1" x14ac:dyDescent="0.3">
      <c r="B7" s="59" t="s">
        <v>1</v>
      </c>
      <c r="C7" s="59" t="s">
        <v>2</v>
      </c>
      <c r="D7" s="61" t="s">
        <v>5</v>
      </c>
      <c r="E7" s="61"/>
      <c r="F7" s="70"/>
      <c r="G7" s="61" t="s">
        <v>8</v>
      </c>
      <c r="H7" s="61"/>
      <c r="I7" s="70"/>
      <c r="J7" s="69" t="s">
        <v>54</v>
      </c>
      <c r="K7" s="69"/>
      <c r="L7" s="69"/>
    </row>
    <row r="8" spans="2:12" ht="30.6" customHeight="1" x14ac:dyDescent="0.25">
      <c r="B8" s="59"/>
      <c r="C8" s="60"/>
      <c r="D8" s="35" t="s">
        <v>3</v>
      </c>
      <c r="E8" s="35" t="s">
        <v>4</v>
      </c>
      <c r="F8" s="38" t="s">
        <v>62</v>
      </c>
      <c r="G8" s="35" t="s">
        <v>9</v>
      </c>
      <c r="H8" s="35" t="s">
        <v>10</v>
      </c>
      <c r="I8" s="38" t="s">
        <v>6</v>
      </c>
      <c r="J8" s="9" t="s">
        <v>55</v>
      </c>
      <c r="K8" s="10" t="s">
        <v>56</v>
      </c>
      <c r="L8" s="11" t="s">
        <v>57</v>
      </c>
    </row>
    <row r="9" spans="2:12" ht="46.9" customHeight="1" x14ac:dyDescent="0.25">
      <c r="B9" s="63" t="s">
        <v>14</v>
      </c>
      <c r="C9" s="21" t="s">
        <v>15</v>
      </c>
      <c r="D9" s="16" t="s">
        <v>24</v>
      </c>
      <c r="E9" s="16" t="s">
        <v>67</v>
      </c>
      <c r="F9" s="17">
        <f t="shared" ref="F9:F17" si="0">(E9/D9)*100</f>
        <v>123.07692307692308</v>
      </c>
      <c r="G9" s="76">
        <v>1.5</v>
      </c>
      <c r="H9" s="72">
        <v>1.5</v>
      </c>
      <c r="I9" s="74">
        <f>(H9/G9)*100</f>
        <v>100</v>
      </c>
      <c r="J9" s="18" t="s">
        <v>75</v>
      </c>
      <c r="K9" s="19"/>
      <c r="L9" s="19"/>
    </row>
    <row r="10" spans="2:12" ht="47.45" customHeight="1" outlineLevel="1" x14ac:dyDescent="0.25">
      <c r="B10" s="64"/>
      <c r="C10" s="22" t="s">
        <v>12</v>
      </c>
      <c r="D10" s="16" t="s">
        <v>25</v>
      </c>
      <c r="E10" s="16" t="s">
        <v>68</v>
      </c>
      <c r="F10" s="17">
        <f t="shared" si="0"/>
        <v>299.31034482758622</v>
      </c>
      <c r="G10" s="77"/>
      <c r="H10" s="73"/>
      <c r="I10" s="75"/>
      <c r="J10" s="18" t="s">
        <v>75</v>
      </c>
      <c r="K10" s="19"/>
      <c r="L10" s="19"/>
    </row>
    <row r="11" spans="2:12" ht="34.9" customHeight="1" outlineLevel="1" x14ac:dyDescent="0.25">
      <c r="B11" s="64"/>
      <c r="C11" s="23" t="s">
        <v>16</v>
      </c>
      <c r="D11" s="16" t="s">
        <v>82</v>
      </c>
      <c r="E11" s="16" t="s">
        <v>82</v>
      </c>
      <c r="F11" s="17">
        <f t="shared" si="0"/>
        <v>100</v>
      </c>
      <c r="G11" s="74">
        <f>1275217762.26/1000000-1.5</f>
        <v>1273.71776226</v>
      </c>
      <c r="H11" s="72">
        <f>944234023.83/1000000-1.5</f>
        <v>942.73402383000007</v>
      </c>
      <c r="I11" s="74">
        <f t="shared" ref="I11" si="1">(H11/G11)*100</f>
        <v>74.014357949855054</v>
      </c>
      <c r="J11" s="18" t="s">
        <v>75</v>
      </c>
      <c r="K11" s="19"/>
      <c r="L11" s="19"/>
    </row>
    <row r="12" spans="2:12" ht="57" customHeight="1" outlineLevel="1" x14ac:dyDescent="0.25">
      <c r="B12" s="64"/>
      <c r="C12" s="21" t="s">
        <v>17</v>
      </c>
      <c r="D12" s="16" t="s">
        <v>83</v>
      </c>
      <c r="E12" s="16" t="s">
        <v>84</v>
      </c>
      <c r="F12" s="17">
        <f t="shared" si="0"/>
        <v>107.14285714285714</v>
      </c>
      <c r="G12" s="78"/>
      <c r="H12" s="79"/>
      <c r="I12" s="78"/>
      <c r="J12" s="18" t="s">
        <v>75</v>
      </c>
      <c r="K12" s="19"/>
      <c r="L12" s="19"/>
    </row>
    <row r="13" spans="2:12" ht="57" customHeight="1" outlineLevel="1" x14ac:dyDescent="0.25">
      <c r="B13" s="65"/>
      <c r="C13" s="21" t="s">
        <v>71</v>
      </c>
      <c r="D13" s="16" t="s">
        <v>69</v>
      </c>
      <c r="E13" s="16" t="s">
        <v>85</v>
      </c>
      <c r="F13" s="17">
        <f t="shared" si="0"/>
        <v>90</v>
      </c>
      <c r="G13" s="78"/>
      <c r="H13" s="79"/>
      <c r="I13" s="78"/>
      <c r="J13" s="18"/>
      <c r="K13" s="19" t="s">
        <v>75</v>
      </c>
      <c r="L13" s="19"/>
    </row>
    <row r="14" spans="2:12" ht="69" customHeight="1" outlineLevel="1" x14ac:dyDescent="0.25">
      <c r="B14" s="55" t="s">
        <v>18</v>
      </c>
      <c r="C14" s="21" t="s">
        <v>23</v>
      </c>
      <c r="D14" s="16" t="s">
        <v>86</v>
      </c>
      <c r="E14" s="16" t="s">
        <v>82</v>
      </c>
      <c r="F14" s="17">
        <f t="shared" si="0"/>
        <v>102.04081632653062</v>
      </c>
      <c r="G14" s="78"/>
      <c r="H14" s="79"/>
      <c r="I14" s="78"/>
      <c r="J14" s="18" t="s">
        <v>75</v>
      </c>
      <c r="K14" s="19"/>
      <c r="L14" s="19"/>
    </row>
    <row r="15" spans="2:12" ht="57" customHeight="1" outlineLevel="1" x14ac:dyDescent="0.25">
      <c r="B15" s="56"/>
      <c r="C15" s="23" t="s">
        <v>19</v>
      </c>
      <c r="D15" s="39" t="s">
        <v>87</v>
      </c>
      <c r="E15" s="39" t="s">
        <v>88</v>
      </c>
      <c r="F15" s="17">
        <f t="shared" si="0"/>
        <v>111.01123595505618</v>
      </c>
      <c r="G15" s="78"/>
      <c r="H15" s="79"/>
      <c r="I15" s="78"/>
      <c r="J15" s="18" t="s">
        <v>75</v>
      </c>
      <c r="K15" s="19"/>
      <c r="L15" s="19"/>
    </row>
    <row r="16" spans="2:12" ht="37.15" customHeight="1" outlineLevel="1" x14ac:dyDescent="0.25">
      <c r="B16" s="57"/>
      <c r="C16" s="23" t="s">
        <v>20</v>
      </c>
      <c r="D16" s="16" t="s">
        <v>82</v>
      </c>
      <c r="E16" s="16" t="s">
        <v>82</v>
      </c>
      <c r="F16" s="17">
        <f t="shared" si="0"/>
        <v>100</v>
      </c>
      <c r="G16" s="78"/>
      <c r="H16" s="79"/>
      <c r="I16" s="78"/>
      <c r="J16" s="18" t="s">
        <v>75</v>
      </c>
      <c r="K16" s="19"/>
      <c r="L16" s="19"/>
    </row>
    <row r="17" spans="1:12" ht="69.599999999999994" customHeight="1" outlineLevel="1" x14ac:dyDescent="0.25">
      <c r="B17" s="25" t="s">
        <v>21</v>
      </c>
      <c r="C17" s="24" t="s">
        <v>22</v>
      </c>
      <c r="D17" s="16" t="s">
        <v>70</v>
      </c>
      <c r="E17" s="16" t="s">
        <v>69</v>
      </c>
      <c r="F17" s="17">
        <v>5</v>
      </c>
      <c r="G17" s="75"/>
      <c r="H17" s="73"/>
      <c r="I17" s="75"/>
      <c r="J17" s="18"/>
      <c r="K17" s="19"/>
      <c r="L17" s="19" t="s">
        <v>75</v>
      </c>
    </row>
    <row r="18" spans="1:12" ht="22.5" customHeight="1" thickBot="1" x14ac:dyDescent="0.3">
      <c r="B18" s="20" t="s">
        <v>0</v>
      </c>
      <c r="C18" s="12"/>
      <c r="D18" s="12"/>
      <c r="E18" s="12"/>
      <c r="F18" s="12"/>
      <c r="G18" s="47">
        <f>SUM(G9:G17)</f>
        <v>1275.21776226</v>
      </c>
      <c r="H18" s="47">
        <f>SUM(H9:H17)</f>
        <v>944.23402383000007</v>
      </c>
      <c r="I18" s="48">
        <f>(H18/G18)*100</f>
        <v>74.044924072935174</v>
      </c>
      <c r="J18" s="13">
        <f>COUNTIF($J$9:$J$17,"X")</f>
        <v>7</v>
      </c>
      <c r="K18" s="14">
        <f>COUNTIF($K$9:$K$17,"X")</f>
        <v>1</v>
      </c>
      <c r="L18" s="15">
        <f>COUNTIF($L$9:$L$17,"X")</f>
        <v>1</v>
      </c>
    </row>
    <row r="19" spans="1:12" s="5" customFormat="1" ht="23.25" customHeight="1" x14ac:dyDescent="0.15">
      <c r="B19" s="53" t="s">
        <v>11</v>
      </c>
      <c r="C19" s="53"/>
      <c r="D19" s="53"/>
      <c r="E19" s="53"/>
      <c r="F19" s="53"/>
      <c r="G19" s="53"/>
      <c r="H19" s="53"/>
      <c r="I19" s="53"/>
    </row>
    <row r="20" spans="1:12" s="5" customFormat="1" ht="19.149999999999999" customHeight="1" x14ac:dyDescent="0.15">
      <c r="B20" s="53" t="s">
        <v>59</v>
      </c>
      <c r="C20" s="53"/>
      <c r="D20" s="53"/>
      <c r="E20" s="53"/>
      <c r="F20" s="53"/>
      <c r="G20" s="53"/>
      <c r="H20" s="53"/>
      <c r="I20" s="53"/>
    </row>
    <row r="21" spans="1:12" s="5" customFormat="1" ht="12.95" customHeight="1" x14ac:dyDescent="0.15">
      <c r="A21" s="6"/>
      <c r="B21" s="53" t="s">
        <v>7</v>
      </c>
      <c r="C21" s="53"/>
      <c r="D21" s="53"/>
      <c r="E21" s="53"/>
      <c r="F21" s="53"/>
      <c r="G21" s="53"/>
      <c r="H21" s="53"/>
      <c r="I21" s="53"/>
    </row>
    <row r="23" spans="1:12" x14ac:dyDescent="0.25">
      <c r="B23" s="4" t="s">
        <v>76</v>
      </c>
      <c r="C23" s="4" t="s">
        <v>77</v>
      </c>
      <c r="D23" s="4" t="s">
        <v>78</v>
      </c>
    </row>
    <row r="24" spans="1:12" x14ac:dyDescent="0.25">
      <c r="B24" s="4" t="s">
        <v>79</v>
      </c>
      <c r="C24" s="41">
        <f>837591448/1000000</f>
        <v>837.59144800000001</v>
      </c>
      <c r="D24" s="41">
        <f>48641353.83/1000000</f>
        <v>48.64135383</v>
      </c>
    </row>
    <row r="25" spans="1:12" x14ac:dyDescent="0.25">
      <c r="B25" s="4">
        <v>1</v>
      </c>
      <c r="C25" s="42">
        <f>297657006.8/1000000</f>
        <v>297.65700680000003</v>
      </c>
      <c r="D25" s="42">
        <f>13411270.28/1000000</f>
        <v>13.41127028</v>
      </c>
    </row>
    <row r="26" spans="1:12" x14ac:dyDescent="0.25">
      <c r="B26" s="4">
        <v>2</v>
      </c>
      <c r="C26" s="43">
        <f>338036579.2/1000000</f>
        <v>338.03657920000001</v>
      </c>
      <c r="D26" s="43">
        <f>15327166.04/1000000</f>
        <v>15.32716604</v>
      </c>
    </row>
    <row r="27" spans="1:12" x14ac:dyDescent="0.25">
      <c r="B27" s="4">
        <v>3</v>
      </c>
      <c r="C27" s="44">
        <f>201897862/1000000</f>
        <v>201.897862</v>
      </c>
      <c r="D27" s="44">
        <f>19902917.51/1000000</f>
        <v>19.902917510000002</v>
      </c>
      <c r="G27" s="51">
        <f>+G18-C30</f>
        <v>876.61182445999998</v>
      </c>
      <c r="H27" s="51">
        <f>+H18-D30</f>
        <v>920.87129479500004</v>
      </c>
      <c r="I27" s="51">
        <f>+H27/G27</f>
        <v>1.0504892463232107</v>
      </c>
    </row>
    <row r="28" spans="1:12" x14ac:dyDescent="0.25">
      <c r="B28" s="4" t="s">
        <v>80</v>
      </c>
      <c r="C28" s="40">
        <f>+C27/2</f>
        <v>100.948931</v>
      </c>
      <c r="D28" s="4">
        <f>+D27/2</f>
        <v>9.9514587550000009</v>
      </c>
    </row>
    <row r="30" spans="1:12" x14ac:dyDescent="0.25">
      <c r="B30" s="4">
        <v>1</v>
      </c>
      <c r="C30" s="50">
        <f>+C28+C25</f>
        <v>398.60593780000005</v>
      </c>
      <c r="D30" s="50">
        <f>+D25+D28</f>
        <v>23.362729035000001</v>
      </c>
    </row>
    <row r="31" spans="1:12" x14ac:dyDescent="0.25">
      <c r="B31" s="4">
        <v>2</v>
      </c>
      <c r="C31" s="50">
        <f>+C26+C28</f>
        <v>438.98551020000002</v>
      </c>
      <c r="D31" s="50">
        <f>+D26+D28</f>
        <v>25.278624794999999</v>
      </c>
    </row>
    <row r="32" spans="1:12" x14ac:dyDescent="0.25">
      <c r="B32" s="4" t="s">
        <v>81</v>
      </c>
    </row>
    <row r="33" spans="2:5" x14ac:dyDescent="0.25">
      <c r="B33" s="4">
        <v>1</v>
      </c>
      <c r="C33" s="51">
        <v>977.56182446000003</v>
      </c>
      <c r="D33" s="51">
        <v>930.82129479500009</v>
      </c>
      <c r="E33" s="50">
        <v>0.95218662544354249</v>
      </c>
    </row>
    <row r="34" spans="2:5" x14ac:dyDescent="0.25">
      <c r="B34" s="4">
        <v>2</v>
      </c>
      <c r="C34" s="51">
        <f>1386.87371197-C30</f>
        <v>988.26777416999994</v>
      </c>
      <c r="D34" s="51">
        <f>941.44904314-D31</f>
        <v>916.17041834499992</v>
      </c>
      <c r="E34" s="50">
        <f>+D34/C34</f>
        <v>0.92704674005428211</v>
      </c>
    </row>
  </sheetData>
  <mergeCells count="21">
    <mergeCell ref="H9:H10"/>
    <mergeCell ref="I9:I10"/>
    <mergeCell ref="B19:I19"/>
    <mergeCell ref="B20:I20"/>
    <mergeCell ref="B21:I21"/>
    <mergeCell ref="G9:G10"/>
    <mergeCell ref="B14:B16"/>
    <mergeCell ref="G11:G17"/>
    <mergeCell ref="H11:H17"/>
    <mergeCell ref="I11:I17"/>
    <mergeCell ref="B9:B13"/>
    <mergeCell ref="J7:L7"/>
    <mergeCell ref="G7:I7"/>
    <mergeCell ref="B1:I1"/>
    <mergeCell ref="B2:I2"/>
    <mergeCell ref="B4:I4"/>
    <mergeCell ref="B5:I5"/>
    <mergeCell ref="B7:B8"/>
    <mergeCell ref="C7:C8"/>
    <mergeCell ref="D7:F7"/>
    <mergeCell ref="B3:I3"/>
  </mergeCells>
  <pageMargins left="0.7" right="0.7" top="0.75" bottom="0.75" header="0.3" footer="0.3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BreakPreview" topLeftCell="B7" zoomScale="60" zoomScaleNormal="132" workbookViewId="0">
      <selection activeCell="S13" sqref="S13"/>
    </sheetView>
  </sheetViews>
  <sheetFormatPr baseColWidth="10" defaultColWidth="11.42578125" defaultRowHeight="15" x14ac:dyDescent="0.25"/>
  <cols>
    <col min="1" max="1" width="1.140625" style="4" customWidth="1"/>
    <col min="2" max="2" width="10.5703125" style="4" customWidth="1"/>
    <col min="3" max="3" width="15.85546875" style="4" customWidth="1"/>
    <col min="4" max="5" width="8.28515625" style="4" customWidth="1"/>
    <col min="6" max="6" width="7.7109375" style="4" customWidth="1"/>
    <col min="7" max="7" width="8.140625" style="4" customWidth="1"/>
    <col min="8" max="8" width="11" style="4" customWidth="1"/>
    <col min="9" max="9" width="10.5703125" style="4" customWidth="1"/>
    <col min="10" max="10" width="3.42578125" style="4" customWidth="1"/>
    <col min="11" max="11" width="3" style="4" customWidth="1"/>
    <col min="12" max="12" width="2.5703125" style="4" customWidth="1"/>
    <col min="13" max="16384" width="11.42578125" style="4"/>
  </cols>
  <sheetData>
    <row r="1" spans="2:12" x14ac:dyDescent="0.25">
      <c r="B1" s="54" t="s">
        <v>66</v>
      </c>
      <c r="C1" s="54"/>
      <c r="D1" s="54"/>
      <c r="E1" s="54"/>
      <c r="F1" s="54"/>
      <c r="G1" s="54"/>
      <c r="H1" s="54"/>
      <c r="I1" s="54"/>
    </row>
    <row r="2" spans="2:12" x14ac:dyDescent="0.25">
      <c r="B2" s="54" t="s">
        <v>26</v>
      </c>
      <c r="C2" s="54"/>
      <c r="D2" s="54"/>
      <c r="E2" s="54"/>
      <c r="F2" s="54"/>
      <c r="G2" s="54"/>
      <c r="H2" s="54"/>
      <c r="I2" s="54"/>
    </row>
    <row r="3" spans="2:12" x14ac:dyDescent="0.25">
      <c r="B3" s="58" t="s">
        <v>27</v>
      </c>
      <c r="C3" s="54"/>
      <c r="D3" s="54"/>
      <c r="E3" s="54"/>
      <c r="F3" s="54"/>
      <c r="G3" s="54"/>
      <c r="H3" s="54"/>
      <c r="I3" s="54"/>
    </row>
    <row r="4" spans="2:12" ht="24" customHeight="1" x14ac:dyDescent="0.25">
      <c r="B4" s="71" t="s">
        <v>63</v>
      </c>
      <c r="C4" s="71"/>
      <c r="D4" s="71"/>
      <c r="E4" s="71"/>
      <c r="F4" s="71"/>
      <c r="G4" s="71"/>
      <c r="H4" s="71"/>
      <c r="I4" s="71"/>
    </row>
    <row r="5" spans="2:12" x14ac:dyDescent="0.25">
      <c r="B5" s="54" t="s">
        <v>58</v>
      </c>
      <c r="C5" s="54"/>
      <c r="D5" s="54"/>
      <c r="E5" s="54"/>
      <c r="F5" s="54"/>
      <c r="G5" s="54"/>
      <c r="H5" s="54"/>
      <c r="I5" s="54"/>
    </row>
    <row r="6" spans="2:12" ht="6" customHeight="1" x14ac:dyDescent="0.25">
      <c r="B6" s="1"/>
      <c r="C6" s="1"/>
      <c r="D6" s="1"/>
      <c r="E6" s="1"/>
      <c r="F6" s="1"/>
      <c r="G6" s="2"/>
      <c r="H6" s="2"/>
      <c r="I6" s="2"/>
      <c r="J6" s="2"/>
      <c r="K6" s="2"/>
      <c r="L6" s="2"/>
    </row>
    <row r="7" spans="2:12" ht="27" customHeight="1" thickBot="1" x14ac:dyDescent="0.3">
      <c r="B7" s="59" t="s">
        <v>1</v>
      </c>
      <c r="C7" s="59" t="s">
        <v>2</v>
      </c>
      <c r="D7" s="61" t="s">
        <v>5</v>
      </c>
      <c r="E7" s="61"/>
      <c r="F7" s="70"/>
      <c r="G7" s="80" t="s">
        <v>8</v>
      </c>
      <c r="H7" s="81"/>
      <c r="I7" s="82"/>
      <c r="J7" s="69" t="s">
        <v>54</v>
      </c>
      <c r="K7" s="69"/>
      <c r="L7" s="69"/>
    </row>
    <row r="8" spans="2:12" ht="25.15" customHeight="1" x14ac:dyDescent="0.25">
      <c r="B8" s="60"/>
      <c r="C8" s="60"/>
      <c r="D8" s="35" t="s">
        <v>3</v>
      </c>
      <c r="E8" s="35" t="s">
        <v>4</v>
      </c>
      <c r="F8" s="38" t="s">
        <v>60</v>
      </c>
      <c r="G8" s="36" t="s">
        <v>9</v>
      </c>
      <c r="H8" s="37" t="s">
        <v>10</v>
      </c>
      <c r="I8" s="38" t="s">
        <v>6</v>
      </c>
      <c r="J8" s="9" t="s">
        <v>55</v>
      </c>
      <c r="K8" s="10" t="s">
        <v>56</v>
      </c>
      <c r="L8" s="11" t="s">
        <v>57</v>
      </c>
    </row>
    <row r="9" spans="2:12" ht="79.900000000000006" customHeight="1" x14ac:dyDescent="0.25">
      <c r="B9" s="67" t="s">
        <v>28</v>
      </c>
      <c r="C9" s="27" t="s">
        <v>31</v>
      </c>
      <c r="D9" s="16" t="s">
        <v>82</v>
      </c>
      <c r="E9" s="16" t="s">
        <v>82</v>
      </c>
      <c r="F9" s="17">
        <f t="shared" ref="F9:F13" si="0">(E9/D9)*100</f>
        <v>100</v>
      </c>
      <c r="G9" s="83">
        <f>1285923711.97/1000000</f>
        <v>1285.9237119700001</v>
      </c>
      <c r="H9" s="86">
        <f>931499043.14/1000000</f>
        <v>931.49904314000003</v>
      </c>
      <c r="I9" s="86">
        <f>(H9/G9)*100</f>
        <v>72.438126342111602</v>
      </c>
      <c r="J9" s="18" t="s">
        <v>75</v>
      </c>
      <c r="K9" s="19"/>
      <c r="L9" s="19"/>
    </row>
    <row r="10" spans="2:12" ht="89.45" customHeight="1" x14ac:dyDescent="0.25">
      <c r="B10" s="57"/>
      <c r="C10" s="27" t="s">
        <v>41</v>
      </c>
      <c r="D10" s="16" t="s">
        <v>73</v>
      </c>
      <c r="E10" s="16" t="s">
        <v>72</v>
      </c>
      <c r="F10" s="17">
        <f t="shared" si="0"/>
        <v>114.625</v>
      </c>
      <c r="G10" s="84"/>
      <c r="H10" s="87"/>
      <c r="I10" s="87"/>
      <c r="J10" s="18" t="s">
        <v>75</v>
      </c>
      <c r="K10" s="19"/>
      <c r="L10" s="19"/>
    </row>
    <row r="11" spans="2:12" ht="94.5" customHeight="1" x14ac:dyDescent="0.25">
      <c r="B11" s="26" t="s">
        <v>29</v>
      </c>
      <c r="C11" s="27" t="s">
        <v>32</v>
      </c>
      <c r="D11" s="16" t="s">
        <v>82</v>
      </c>
      <c r="E11" s="16" t="s">
        <v>82</v>
      </c>
      <c r="F11" s="17">
        <f t="shared" si="0"/>
        <v>100</v>
      </c>
      <c r="G11" s="84"/>
      <c r="H11" s="87"/>
      <c r="I11" s="87"/>
      <c r="J11" s="18" t="s">
        <v>75</v>
      </c>
      <c r="K11" s="19"/>
      <c r="L11" s="19"/>
    </row>
    <row r="12" spans="2:12" ht="48" customHeight="1" x14ac:dyDescent="0.25">
      <c r="B12" s="55" t="s">
        <v>30</v>
      </c>
      <c r="C12" s="27" t="s">
        <v>33</v>
      </c>
      <c r="D12" s="16" t="s">
        <v>82</v>
      </c>
      <c r="E12" s="16" t="s">
        <v>89</v>
      </c>
      <c r="F12" s="17">
        <f t="shared" si="0"/>
        <v>91.9</v>
      </c>
      <c r="G12" s="84"/>
      <c r="H12" s="87"/>
      <c r="I12" s="87"/>
      <c r="J12" s="18"/>
      <c r="K12" s="19" t="s">
        <v>75</v>
      </c>
      <c r="L12" s="19"/>
    </row>
    <row r="13" spans="2:12" ht="118.5" customHeight="1" x14ac:dyDescent="0.25">
      <c r="B13" s="56"/>
      <c r="C13" s="26" t="s">
        <v>34</v>
      </c>
      <c r="D13" s="16" t="s">
        <v>35</v>
      </c>
      <c r="E13" s="16" t="s">
        <v>74</v>
      </c>
      <c r="F13" s="17">
        <f t="shared" si="0"/>
        <v>121.44444444444444</v>
      </c>
      <c r="G13" s="84"/>
      <c r="H13" s="87"/>
      <c r="I13" s="87"/>
      <c r="J13" s="18" t="s">
        <v>75</v>
      </c>
      <c r="K13" s="19"/>
      <c r="L13" s="19"/>
    </row>
    <row r="14" spans="2:12" ht="118.5" customHeight="1" x14ac:dyDescent="0.25">
      <c r="B14" s="25" t="s">
        <v>21</v>
      </c>
      <c r="C14" s="24" t="s">
        <v>22</v>
      </c>
      <c r="D14" s="16" t="s">
        <v>70</v>
      </c>
      <c r="E14" s="16" t="s">
        <v>69</v>
      </c>
      <c r="F14" s="17">
        <v>5</v>
      </c>
      <c r="G14" s="85"/>
      <c r="H14" s="87"/>
      <c r="I14" s="87"/>
      <c r="J14" s="18"/>
      <c r="K14" s="19"/>
      <c r="L14" s="19" t="s">
        <v>75</v>
      </c>
    </row>
    <row r="15" spans="2:12" ht="22.5" customHeight="1" thickBot="1" x14ac:dyDescent="0.3">
      <c r="B15" s="20" t="s">
        <v>0</v>
      </c>
      <c r="C15" s="12"/>
      <c r="D15" s="12"/>
      <c r="E15" s="12"/>
      <c r="F15" s="12"/>
      <c r="G15" s="45">
        <f>SUM(G9)</f>
        <v>1285.9237119700001</v>
      </c>
      <c r="H15" s="45">
        <f>SUM(H9:H13)</f>
        <v>931.49904314000003</v>
      </c>
      <c r="I15" s="7">
        <f>(H15/G15)*100</f>
        <v>72.438126342111602</v>
      </c>
      <c r="J15" s="13">
        <f>COUNTIF($J$9:$J$13,"X")</f>
        <v>4</v>
      </c>
      <c r="K15" s="14">
        <f>COUNTIF($K$9:$K$13,"X")</f>
        <v>1</v>
      </c>
      <c r="L15" s="15">
        <v>1</v>
      </c>
    </row>
    <row r="16" spans="2:12" s="5" customFormat="1" ht="23.25" customHeight="1" x14ac:dyDescent="0.15">
      <c r="B16" s="53" t="s">
        <v>11</v>
      </c>
      <c r="C16" s="53"/>
      <c r="D16" s="53"/>
      <c r="E16" s="53"/>
      <c r="F16" s="53"/>
      <c r="G16" s="53"/>
      <c r="H16" s="53"/>
      <c r="I16" s="53"/>
    </row>
    <row r="17" spans="1:9" s="5" customFormat="1" ht="19.149999999999999" customHeight="1" x14ac:dyDescent="0.15">
      <c r="B17" s="53" t="s">
        <v>59</v>
      </c>
      <c r="C17" s="53"/>
      <c r="D17" s="53"/>
      <c r="E17" s="53"/>
      <c r="F17" s="53"/>
      <c r="G17" s="53"/>
      <c r="H17" s="53"/>
      <c r="I17" s="53"/>
    </row>
    <row r="18" spans="1:9" s="5" customFormat="1" ht="12.95" customHeight="1" x14ac:dyDescent="0.15">
      <c r="A18" s="6"/>
      <c r="B18" s="53" t="s">
        <v>7</v>
      </c>
      <c r="C18" s="53"/>
      <c r="D18" s="53"/>
      <c r="E18" s="53"/>
      <c r="F18" s="53"/>
      <c r="G18" s="53"/>
      <c r="H18" s="53"/>
      <c r="I18" s="53"/>
    </row>
  </sheetData>
  <mergeCells count="18">
    <mergeCell ref="B1:I1"/>
    <mergeCell ref="B2:I2"/>
    <mergeCell ref="B3:I3"/>
    <mergeCell ref="B4:I4"/>
    <mergeCell ref="B5:I5"/>
    <mergeCell ref="B16:I16"/>
    <mergeCell ref="J7:L7"/>
    <mergeCell ref="B17:I17"/>
    <mergeCell ref="B18:I18"/>
    <mergeCell ref="B7:B8"/>
    <mergeCell ref="C7:C8"/>
    <mergeCell ref="D7:F7"/>
    <mergeCell ref="G7:I7"/>
    <mergeCell ref="B9:B10"/>
    <mergeCell ref="B12:B13"/>
    <mergeCell ref="G9:G14"/>
    <mergeCell ref="I9:I14"/>
    <mergeCell ref="H9:H14"/>
  </mergeCells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Productos</vt:lpstr>
      <vt:lpstr> Programa 1</vt:lpstr>
      <vt:lpstr> Programa 2</vt:lpstr>
      <vt:lpstr>' Programa 1'!Área_de_impresión</vt:lpstr>
      <vt:lpstr>' Programa 2'!Área_de_impresión</vt:lpstr>
      <vt:lpstr>Productos!Área_de_impresión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Rosa Portuguez</dc:creator>
  <cp:lastModifiedBy>Melina Leal Ruíz</cp:lastModifiedBy>
  <cp:lastPrinted>2017-02-01T19:50:50Z</cp:lastPrinted>
  <dcterms:created xsi:type="dcterms:W3CDTF">2016-04-04T14:40:47Z</dcterms:created>
  <dcterms:modified xsi:type="dcterms:W3CDTF">2017-02-01T19:50:57Z</dcterms:modified>
</cp:coreProperties>
</file>